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itura RS\Dropbox\Licitações\LICITAÇÕES 2021\Pregões\01 Pregão Copa - em andamento\"/>
    </mc:Choice>
  </mc:AlternateContent>
  <bookViews>
    <workbookView xWindow="0" yWindow="0" windowWidth="16380" windowHeight="8190" tabRatio="500"/>
  </bookViews>
  <sheets>
    <sheet name="Plan1" sheetId="1" r:id="rId1"/>
    <sheet name="Plan2" sheetId="2" r:id="rId2"/>
    <sheet name="Plan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6" i="1" l="1"/>
  <c r="J152" i="1"/>
  <c r="J131" i="1"/>
  <c r="J110" i="1"/>
  <c r="J108" i="1"/>
  <c r="J107" i="1"/>
  <c r="J106" i="1"/>
  <c r="J96" i="1"/>
  <c r="J98" i="1" s="1"/>
  <c r="J94" i="1"/>
  <c r="J73" i="1"/>
  <c r="J72" i="1"/>
  <c r="J78" i="1" s="1"/>
  <c r="J89" i="1" s="1"/>
  <c r="J32" i="1"/>
  <c r="J57" i="1" l="1"/>
  <c r="J41" i="1"/>
  <c r="J59" i="1"/>
  <c r="J105" i="1"/>
  <c r="J97" i="1"/>
  <c r="J40" i="1"/>
  <c r="J42" i="1" s="1"/>
  <c r="J60" i="1" s="1"/>
  <c r="J95" i="1"/>
  <c r="J154" i="1" s="1"/>
  <c r="J87" i="1" l="1"/>
  <c r="J55" i="1"/>
  <c r="J99" i="1"/>
  <c r="J56" i="1"/>
  <c r="J58" i="1"/>
  <c r="J53" i="1"/>
  <c r="J54" i="1"/>
  <c r="J61" i="1" l="1"/>
  <c r="J88" i="1" l="1"/>
  <c r="J90" i="1" s="1"/>
  <c r="J109" i="1" s="1"/>
  <c r="J153" i="1"/>
  <c r="J112" i="1" l="1"/>
  <c r="J113" i="1"/>
  <c r="J122" i="1" s="1"/>
  <c r="J155" i="1" l="1"/>
  <c r="J157" i="1" s="1"/>
  <c r="J124" i="1"/>
  <c r="J136" i="1" l="1"/>
  <c r="J137" i="1" l="1"/>
  <c r="J143" i="1" l="1"/>
  <c r="J139" i="1"/>
  <c r="J158" i="1"/>
  <c r="J159" i="1" s="1"/>
  <c r="J160" i="1" s="1"/>
  <c r="J145" i="1"/>
</calcChain>
</file>

<file path=xl/comments1.xml><?xml version="1.0" encoding="utf-8"?>
<comments xmlns="http://schemas.openxmlformats.org/spreadsheetml/2006/main">
  <authors>
    <author/>
  </authors>
  <commentList>
    <comment ref="J26" authorId="0" shapeId="0">
      <text>
        <r>
          <rPr>
            <sz val="10"/>
            <color rgb="FF000000"/>
            <rFont val="Arial"/>
            <family val="2"/>
            <charset val="1"/>
          </rPr>
          <t>CCT 2021 Cláusula Quarta. 
(Salário de 44h semanais)
CLT. Art. 58-A, §1º (Salário proporcional)
Cálculo: Salário * (30h/44h)</t>
        </r>
      </text>
    </comment>
    <comment ref="J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CCT 2021
CLÁUSULA DÉCIMA SÉTIMA 
(20% sobre o salário base)
</t>
        </r>
      </text>
    </comment>
    <comment ref="J40" authorId="0" shapeId="0">
      <text>
        <r>
          <rPr>
            <sz val="10"/>
            <color rgb="FF000000"/>
            <rFont val="Arial"/>
            <family val="2"/>
            <charset val="1"/>
          </rPr>
          <t>1/12 da remuneração
Cálculo: 1/12 = 8,33% * Remuneração</t>
        </r>
      </text>
    </comment>
    <comment ref="J41" authorId="0" shapeId="0">
      <text>
        <r>
          <rPr>
            <sz val="10"/>
            <color rgb="FF000000"/>
            <rFont val="Arial"/>
            <family val="2"/>
            <charset val="1"/>
          </rPr>
          <t>[1/12] de férias  + [(1/3) / 12] de adicional
Cálculo: 1/12 = 8,33% + (1/3/12 = 2,78%)  = 11,11% * Remuneração</t>
        </r>
      </text>
    </comment>
  </commentList>
</comments>
</file>

<file path=xl/sharedStrings.xml><?xml version="1.0" encoding="utf-8"?>
<sst xmlns="http://schemas.openxmlformats.org/spreadsheetml/2006/main" count="214" uniqueCount="142">
  <si>
    <t>Processo:</t>
  </si>
  <si>
    <t>Pregão n°</t>
  </si>
  <si>
    <t>Data:</t>
  </si>
  <si>
    <t>DADOS PARA COMPOSIÇÃO DOS CUSTOS REFERENTES A MÃO DE OBRA</t>
  </si>
  <si>
    <t>1 -Tipo de Serviço (mesmo serviçõ com caracteristicas distintas)</t>
  </si>
  <si>
    <t>Copeiragem 40h/semana (seg-sex)</t>
  </si>
  <si>
    <t>2 - Classificação Brasileira de Ocupações (CBO)</t>
  </si>
  <si>
    <t>5134-25</t>
  </si>
  <si>
    <t>3 - Salário Normativo da Categoria Profissional</t>
  </si>
  <si>
    <t>4 - Categoria Profissional (vinculada à execução contratual)</t>
  </si>
  <si>
    <t xml:space="preserve">Copeiro </t>
  </si>
  <si>
    <t>5 – Número de postos de trabalho</t>
  </si>
  <si>
    <t>2 (dois)</t>
  </si>
  <si>
    <t>6 - Data-Base da Categoria (dia/mês/ano)</t>
  </si>
  <si>
    <t>REGIME DE TRIBUTAÇÃO DO PROPONENTE</t>
  </si>
  <si>
    <t>LUCRO PRESUMIDO</t>
  </si>
  <si>
    <t>LUCRO REAL</t>
  </si>
  <si>
    <t>SIMPLES</t>
  </si>
  <si>
    <t>MÓDULO 1: COMPOSIÇÃO DA REMUNERAÇÃO</t>
  </si>
  <si>
    <t>Composição da Remuneração</t>
  </si>
  <si>
    <t>Valor (R$)</t>
  </si>
  <si>
    <t>A</t>
  </si>
  <si>
    <t>Salário 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</si>
  <si>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</si>
  <si>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</si>
  <si>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</si>
  <si>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</si>
  <si>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</si>
  <si>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</si>
  <si>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</si>
  <si>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</si>
  <si>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F</t>
  </si>
  <si>
    <t>Outros (especificar)</t>
  </si>
  <si>
    <t>TOTAL</t>
  </si>
  <si>
    <r>
      <rPr>
        <b/>
        <sz val="10"/>
        <color rgb="FF000000"/>
        <rFont val="Arial"/>
        <family val="2"/>
        <charset val="1"/>
      </rPr>
      <t>Nota 1:</t>
    </r>
    <r>
      <rPr>
        <sz val="10"/>
        <color rgb="FF000000"/>
        <rFont val="Arial"/>
        <family val="2"/>
        <charset val="1"/>
      </rPr>
      <t xml:space="preserve"> O módulo refere-se ao valor mensal devido ao empregado pela prestação do serviço de 12 meses. </t>
    </r>
  </si>
  <si>
    <t>MÓDULO 2: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</si>
  <si>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</si>
  <si>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</si>
  <si>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</si>
  <si>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</si>
  <si>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</si>
  <si>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r>
      <rPr>
        <b/>
        <sz val="10"/>
        <color rgb="FF000000"/>
        <rFont val="Arial"/>
        <family val="2"/>
        <charset val="1"/>
      </rPr>
      <t>Nota 1</t>
    </r>
    <r>
      <rPr>
        <sz val="10"/>
        <color rgb="FF000000"/>
        <rFont val="Arial"/>
        <family val="2"/>
        <charset val="1"/>
      </rPr>
      <t xml:space="preserve">: Como a planilha de custos e formação de preços é calculada </t>
    </r>
    <r>
      <rPr>
        <b/>
        <u/>
        <sz val="10"/>
        <color rgb="FF000000"/>
        <rFont val="Arial"/>
        <family val="2"/>
        <charset val="1"/>
      </rPr>
      <t>mensalmente</t>
    </r>
    <r>
      <rPr>
        <sz val="10"/>
        <color rgb="FF000000"/>
        <rFont val="Arial"/>
        <family val="2"/>
        <charset val="1"/>
      </rPr>
      <t>, proviona-se proporcionalmente 1/12 (um doze avos) dos valores referentes a gratificação natalina, férias e adicional de férias.</t>
    </r>
  </si>
  <si>
    <r>
      <rPr>
        <b/>
        <sz val="10"/>
        <color rgb="FF000000"/>
        <rFont val="Arial"/>
        <family val="2"/>
        <charset val="1"/>
      </rPr>
      <t>Nota 2:</t>
    </r>
    <r>
      <rPr>
        <sz val="10"/>
        <color rgb="FF000000"/>
        <rFont val="Arial"/>
        <family val="2"/>
        <charset val="1"/>
      </rPr>
      <t xml:space="preserve"> O adicional de férias contido no Submódulo 2.1 corresponde a 1/3 (um terço) da remuneração que por sua vez é divido por 12 (doze) conforme Nota 1 acima.</t>
    </r>
  </si>
  <si>
    <r>
      <rPr>
        <b/>
        <sz val="10"/>
        <color rgb="FF000000"/>
        <rFont val="Arial"/>
        <family val="2"/>
        <charset val="1"/>
      </rPr>
      <t xml:space="preserve">Nota 3: </t>
    </r>
    <r>
      <rPr>
        <sz val="10"/>
        <color rgb="FF000000"/>
        <rFont val="Arial"/>
        <family val="2"/>
        <charset val="1"/>
      </rPr>
      <t>Levando em consideração a vigência contratual prevista no art. 57 da Lei n° 8.666, de 23 de junho de 1993, rubrica férias tem como objetivo principal suprir a necessidade do pagamento das férias remuneradas ao final do contatro de 12 meses. Esta rubrica, quando da prorrogação contratual, torna-se custo não renovável.</t>
    </r>
  </si>
  <si>
    <t>2.2</t>
  </si>
  <si>
    <t>GPS, FGTS e outras contribuições</t>
  </si>
  <si>
    <t>%</t>
  </si>
  <si>
    <t>INSS</t>
  </si>
  <si>
    <t>Salário Educação</t>
  </si>
  <si>
    <t>Seguro Acidente do Trabalho</t>
  </si>
  <si>
    <t>SESI ou SESC</t>
  </si>
  <si>
    <t>SENAI ou SENAC</t>
  </si>
  <si>
    <t>SEBRAE</t>
  </si>
  <si>
    <t>G</t>
  </si>
  <si>
    <t>INCRA</t>
  </si>
  <si>
    <t>H</t>
  </si>
  <si>
    <t>FGTS</t>
  </si>
  <si>
    <r>
      <rPr>
        <b/>
        <sz val="10"/>
        <color rgb="FF000000"/>
        <rFont val="Arial"/>
        <family val="2"/>
        <charset val="1"/>
      </rPr>
      <t>Nota 1:</t>
    </r>
    <r>
      <rPr>
        <sz val="10"/>
        <color rgb="FF000000"/>
        <rFont val="Arial"/>
        <family val="2"/>
        <charset val="1"/>
      </rPr>
      <t xml:space="preserve"> Os percentuais dos encargos previdenciários, dos FGTS e demais contribuições são aqueles estabelecidos pela legislação vigente.</t>
    </r>
  </si>
  <si>
    <r>
      <rPr>
        <b/>
        <sz val="10"/>
        <color rgb="FF000000"/>
        <rFont val="Arial"/>
        <family val="2"/>
        <charset val="1"/>
      </rPr>
      <t>Nota 2:</t>
    </r>
    <r>
      <rPr>
        <sz val="10"/>
        <color rgb="FF000000"/>
        <rFont val="Arial"/>
        <family val="2"/>
        <charset val="1"/>
      </rPr>
      <t xml:space="preserve"> O SAT a depender do grau de risco do serviço irá variar entre 1%, para risco leve, de 2%, para risco médio, e de 3% de risco grave.</t>
    </r>
  </si>
  <si>
    <r>
      <rPr>
        <b/>
        <sz val="10"/>
        <color rgb="FF000000"/>
        <rFont val="Arial"/>
        <family val="2"/>
        <charset val="1"/>
      </rPr>
      <t>Nota 3:</t>
    </r>
    <r>
      <rPr>
        <sz val="10"/>
        <color rgb="FF000000"/>
        <rFont val="Arial"/>
        <family val="2"/>
        <charset val="1"/>
      </rPr>
      <t xml:space="preserve"> Esses percentuais incidem sobre o Módulo 1 e o Submódulo 2.1. (Redação dada pela Instrução Normativa n° 7 de 2018)</t>
    </r>
  </si>
  <si>
    <t>Submódulo 2.3 - Beneficios Mensais e Diários</t>
  </si>
  <si>
    <t>2.3</t>
  </si>
  <si>
    <t>Benefícios Mensais e Diários</t>
  </si>
  <si>
    <r>
      <rPr>
        <sz val="10"/>
        <color rgb="FF000000"/>
        <rFont val="Arial"/>
        <family val="2"/>
        <charset val="1"/>
      </rPr>
      <t xml:space="preserve">Transporte - </t>
    </r>
    <r>
      <rPr>
        <b/>
        <sz val="10"/>
        <color rgb="FF000000"/>
        <rFont val="Arial"/>
        <family val="2"/>
        <charset val="1"/>
      </rPr>
      <t>Cálculo do valor: [(2x3,30x22) - (6%x SB)]</t>
    </r>
  </si>
  <si>
    <r>
      <rPr>
        <sz val="10"/>
        <color rgb="FF000000"/>
        <rFont val="Arial"/>
        <family val="2"/>
        <charset val="1"/>
      </rPr>
      <t xml:space="preserve">Auxílio alimentação (cláusula décima oitava) - </t>
    </r>
    <r>
      <rPr>
        <b/>
        <sz val="10"/>
        <color rgb="FF000000"/>
        <rFont val="Arial"/>
        <family val="2"/>
        <charset val="1"/>
      </rPr>
      <t>Cálculo do valor = [(22x18,20)x(1-0,19)]</t>
    </r>
  </si>
  <si>
    <t xml:space="preserve">Benefício Social Familiar e Benefício Natalidade - Cláusula 29 CCT </t>
  </si>
  <si>
    <t>Auxilio Saúde</t>
  </si>
  <si>
    <t>Seguro de Vida</t>
  </si>
  <si>
    <r>
      <rPr>
        <b/>
        <sz val="10"/>
        <color rgb="FF000000"/>
        <rFont val="Arial"/>
        <family val="2"/>
        <charset val="1"/>
      </rPr>
      <t>Nota 1:</t>
    </r>
    <r>
      <rPr>
        <sz val="10"/>
        <color rgb="FF000000"/>
        <rFont val="Arial"/>
        <family val="2"/>
        <charset val="1"/>
      </rPr>
      <t xml:space="preserve"> O valor informado deverá ser o custo real do benefício (descontado o valor eventualmente pago pelo empregado).</t>
    </r>
  </si>
  <si>
    <r>
      <rPr>
        <b/>
        <sz val="10"/>
        <color rgb="FF000000"/>
        <rFont val="Arial"/>
        <family val="2"/>
        <charset val="1"/>
      </rPr>
      <t>Nota 2:</t>
    </r>
    <r>
      <rPr>
        <sz val="10"/>
        <color rgb="FF000000"/>
        <rFont val="Arial"/>
        <family val="2"/>
        <charset val="1"/>
      </rPr>
      <t xml:space="preserve"> Observar a previsão dos benefícios contidos em Acordos, Convenções e Dissídios Coletivos de Trabalho e atentar-se ao disposto no art. 6° desta Instrução Normativa.</t>
    </r>
  </si>
  <si>
    <t>Quadro-Resumo do Módulo 2 - Encargos e Benefícios anuais, mensais e diários</t>
  </si>
  <si>
    <t>Encargos e Benefícios Anuais, Mensais e Diários</t>
  </si>
  <si>
    <t>Módulo 3 - Provisão para Rescisão</t>
  </si>
  <si>
    <t>3.1</t>
  </si>
  <si>
    <t>Provisão para Rescisão</t>
  </si>
  <si>
    <t>Aviso prévio indenizado</t>
  </si>
  <si>
    <t>Incidência do FGTS sobre o Aviso Prévio Indenizado</t>
  </si>
  <si>
    <t>Aviso prévio trabalhado</t>
  </si>
  <si>
    <t>Incidência de GPS, FGTS e outras contribuições sobre o Aviso Prévio Trabalhado</t>
  </si>
  <si>
    <t>Multa sobre FGTS e contribuição social sobre o prévio indenizado e sobre o aviso prévio trabalhado (Alterado conforme Lei n° 13.932/2019)</t>
  </si>
  <si>
    <t>Módulo 4 - Custo de Reposição do Profissional Ausente</t>
  </si>
  <si>
    <r>
      <rPr>
        <b/>
        <sz val="10"/>
        <color rgb="FF000000"/>
        <rFont val="Arial"/>
        <family val="2"/>
        <charset val="1"/>
      </rPr>
      <t>Nota 1:</t>
    </r>
    <r>
      <rPr>
        <sz val="10"/>
        <color rgb="FF000000"/>
        <rFont val="Arial"/>
        <family val="2"/>
        <charset val="1"/>
      </rPr>
      <t xml:space="preserve"> Os itens que contemplam o módulo 4 se referem ao custo dos dias trabalhados pelo repositor/substituto, quando o empregado alocado na prestação de serviço estiver ausente, conforme as previsões estabelecidas na legislação. (Redação dada pela Instrução Normativa n° 7, de 2018)</t>
    </r>
  </si>
  <si>
    <t>4.1</t>
  </si>
  <si>
    <t>Submódulo 4.1 - Substituto nas 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</si>
  <si>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</si>
  <si>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</si>
  <si>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</si>
  <si>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</si>
  <si>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</si>
  <si>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Ausência por doença</t>
  </si>
  <si>
    <t>Substituto na cobertura de Outras ausências (especificar)</t>
  </si>
  <si>
    <t>Incidência do submódulo 2.2 sobre o Custo de reposição</t>
  </si>
  <si>
    <t>Módulo 4 - Custo de Reposição do Profisisonal Ausente</t>
  </si>
  <si>
    <t>4.2</t>
  </si>
  <si>
    <t>Submódulo 4.2 - Substituto na Intrajornada</t>
  </si>
  <si>
    <t>Substituto na cobertura de Intervalo para repouso ou alimentação</t>
  </si>
  <si>
    <t>Quadro-Resumo do Módulo 4 - Custo de Reposição do Profissional Ausente</t>
  </si>
  <si>
    <t>Custo de Reposição do Profissional Ausente</t>
  </si>
  <si>
    <t>Substituto nas Ausências Legais</t>
  </si>
  <si>
    <t>Substituto na Intrajornada</t>
  </si>
  <si>
    <t>Módulo 5 - Insumos diversos</t>
  </si>
  <si>
    <t>Insumos Diversos</t>
  </si>
  <si>
    <t>Uniformes</t>
  </si>
  <si>
    <t>Equipamentos</t>
  </si>
  <si>
    <t>Nota: Valores mensais por empregado</t>
  </si>
  <si>
    <t>Módulo 6 - Custos Indiretos, Tributos e Lucro</t>
  </si>
  <si>
    <t>Custos Indiretos, Tributos e Lucro</t>
  </si>
  <si>
    <t>Percentual (%)</t>
  </si>
  <si>
    <t xml:space="preserve">Custos Indiretos </t>
  </si>
  <si>
    <t>Lucro</t>
  </si>
  <si>
    <t>Tributos</t>
  </si>
  <si>
    <t>C.1. Tributos Federais (especificar)</t>
  </si>
  <si>
    <t>a) Cofins (7,6%)</t>
  </si>
  <si>
    <t>b) Pis (1,65%)</t>
  </si>
  <si>
    <t>C.2. Tributos Estaduais (especificar)</t>
  </si>
  <si>
    <t>C.3. Tributos Municipais (especificar)</t>
  </si>
  <si>
    <t>a) ISS (3,00%)</t>
  </si>
  <si>
    <r>
      <rPr>
        <b/>
        <sz val="10"/>
        <color rgb="FF000000"/>
        <rFont val="Arial"/>
        <family val="2"/>
        <charset val="1"/>
      </rPr>
      <t>Nota 1</t>
    </r>
    <r>
      <rPr>
        <sz val="10"/>
        <color rgb="FF000000"/>
        <rFont val="Arial"/>
        <family val="2"/>
        <charset val="1"/>
      </rPr>
      <t>: Custos Indiretos, Tributos e Lucro por empregado.</t>
    </r>
  </si>
  <si>
    <r>
      <rPr>
        <b/>
        <sz val="10"/>
        <color rgb="FF000000"/>
        <rFont val="Arial"/>
        <family val="2"/>
        <charset val="1"/>
      </rPr>
      <t xml:space="preserve">Nota 2: </t>
    </r>
    <r>
      <rPr>
        <sz val="10"/>
        <color rgb="FF000000"/>
        <rFont val="Arial"/>
        <family val="2"/>
        <charset val="1"/>
      </rPr>
      <t>O valor referente a tributos é obtido aplicando-se o percentual sobre o valor do faturamento.</t>
    </r>
  </si>
  <si>
    <t>2. QUADRO-RESUMO DO CUSTO POR EMPREGADO</t>
  </si>
  <si>
    <t>Mão-de-obra vinculada à execução contratual (valor por empregado)</t>
  </si>
  <si>
    <t>MÓDULO 3: PROVISÃO PARA RESCISÃO</t>
  </si>
  <si>
    <t>MÓDULO 4: CUSTO DE REPOSIÇÃO DO PROFISSIONAL AUSENTE</t>
  </si>
  <si>
    <t>MÓDULO 5: INSUMOS DIVERSOS</t>
  </si>
  <si>
    <t>Subtotal (A + B + C + D + E)</t>
  </si>
  <si>
    <t>MÓDULO 6: CUSTOS INDIRETOS, TRIBUTOS E LUCRO</t>
  </si>
  <si>
    <t>Valor Total por Empregado</t>
  </si>
  <si>
    <t>FATOR K</t>
  </si>
  <si>
    <t>Valor Total da Proposta: ___________ (________________________________________)Obs.: Multiplicar por dois empregados</t>
  </si>
  <si>
    <t>Prazo de validade: _________ (_____________) dias.</t>
  </si>
  <si>
    <r>
      <rPr>
        <b/>
        <sz val="11"/>
        <color rgb="FF000000"/>
        <rFont val="Arial"/>
        <family val="2"/>
        <charset val="1"/>
      </rPr>
      <t>Obs.: Declaramos que</t>
    </r>
    <r>
      <rPr>
        <sz val="11"/>
        <color rgb="FF000000"/>
        <rFont val="Arial"/>
        <family val="2"/>
        <charset val="1"/>
      </rPr>
      <t xml:space="preserve"> estão incluídos no preço proposto todos os impostos, taxas e encargos devidos, obrigações decorrentes de leis e sociais e de quaisquer outras despesas, diretas e indiretas incidentes na pretação dos serviços.</t>
    </r>
  </si>
  <si>
    <r>
      <rPr>
        <b/>
        <sz val="11"/>
        <color rgb="FF000000"/>
        <rFont val="Arial"/>
        <family val="2"/>
        <charset val="1"/>
      </rPr>
      <t xml:space="preserve">         Declaramos que</t>
    </r>
    <r>
      <rPr>
        <sz val="11"/>
        <color rgb="FF000000"/>
        <rFont val="Arial"/>
        <family val="2"/>
        <charset val="1"/>
      </rPr>
      <t xml:space="preserve"> o prazo de entrega será imediato, a partir da assinatura do contrato.</t>
    </r>
  </si>
  <si>
    <r>
      <rPr>
        <b/>
        <sz val="11"/>
        <color rgb="FF000000"/>
        <rFont val="Arial"/>
        <family val="2"/>
        <charset val="1"/>
      </rPr>
      <t xml:space="preserve">OBSERVAÇÃO: Solicitamos que este nos seja respondido, mesmo que não haja interesse em efetuar o serviço ou venda dos bens solicitados até o dia_________ás________horas. Recusa do fornecedor em cotar preços (marcar com x) </t>
    </r>
    <r>
      <rPr>
        <sz val="11"/>
        <color rgb="FF000000"/>
        <rFont val="Arial"/>
        <family val="2"/>
        <charset val="1"/>
      </rPr>
      <t>Todos os campos de assinatura do formulário deverão ser assinados pelos respectivos responsáveis, quando não possuir carimbo, deverá ter assinatura por extenso.</t>
    </r>
  </si>
  <si>
    <t>Falta de Interesse</t>
  </si>
  <si>
    <t xml:space="preserve">Assinatura Responsável: </t>
  </si>
  <si>
    <t>Não trabalho com Empenho</t>
  </si>
  <si>
    <t>Falta Documentação</t>
  </si>
  <si>
    <t>Não tem objeto solicitado</t>
  </si>
  <si>
    <t>Carimbo da Empresa:</t>
  </si>
  <si>
    <t>Não presta esse serviço</t>
  </si>
  <si>
    <r>
      <t xml:space="preserve">MUNICÍPIO DE SANTANA DO LIVRAMENTO
PODER LEGISLATIVO                                                                                              
</t>
    </r>
    <r>
      <rPr>
        <b/>
        <sz val="11"/>
        <color rgb="FF000000"/>
        <rFont val="Arial"/>
        <family val="2"/>
      </rPr>
      <t xml:space="preserve">ANEXO V </t>
    </r>
    <r>
      <rPr>
        <sz val="11"/>
        <color rgb="FF000000"/>
        <rFont val="Calibri"/>
        <family val="2"/>
        <charset val="1"/>
      </rPr>
      <t xml:space="preserve">                </t>
    </r>
  </si>
  <si>
    <t>PLANILHA DE CUSTOS E FORMAÇÃO DE PREÇOS - (EXEMPLIFICATIVA)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</si>
</sst>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R$ &quot;* #,##0.00_);_(&quot;R$ &quot;* \(#,##0.00\);_(&quot;R$ &quot;* \-??_);_(@_)"/>
    <numFmt numFmtId="165" formatCode="_-&quot;R$ &quot;* #,##0.00_-;&quot;-R$ &quot;* #,##0.00_-;_-&quot;R$ &quot;* \-??_-;_-@_-"/>
    <numFmt numFmtId="166" formatCode="_(* #,##0.00_);_(* \(#,##0.00\);_(* \-??_);_(@_)"/>
    <numFmt numFmtId="167" formatCode="&quot;R$ &quot;#,##0.00;[Red]&quot;R$ -&quot;#,##0.00"/>
    <numFmt numFmtId="168" formatCode="d/m/yyyy"/>
    <numFmt numFmtId="169" formatCode="_ * #,##0.00_ ;_ * \-#,##0.00_ ;_ * \-??_ ;_ @_ "/>
  </numFmts>
  <fonts count="12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5"/>
      <color rgb="FF003366"/>
      <name val="Calibri"/>
      <family val="2"/>
      <charset val="1"/>
    </font>
    <font>
      <b/>
      <sz val="18"/>
      <color rgb="FF003366"/>
      <name val="Cambria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u/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969696"/>
      </patternFill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ck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169" fontId="10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1" fillId="0" borderId="0" applyBorder="0" applyProtection="0"/>
    <xf numFmtId="165" fontId="1" fillId="0" borderId="0" applyBorder="0" applyProtection="0"/>
    <xf numFmtId="0" fontId="10" fillId="0" borderId="0"/>
    <xf numFmtId="0" fontId="1" fillId="0" borderId="0"/>
    <xf numFmtId="0" fontId="1" fillId="0" borderId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9" fontId="1" fillId="0" borderId="0" applyBorder="0" applyProtection="0"/>
    <xf numFmtId="166" fontId="1" fillId="0" borderId="0" applyBorder="0" applyProtection="0"/>
    <xf numFmtId="166" fontId="1" fillId="0" borderId="0" applyBorder="0" applyProtection="0"/>
    <xf numFmtId="166" fontId="1" fillId="0" borderId="0" applyBorder="0" applyProtection="0"/>
    <xf numFmtId="166" fontId="1" fillId="0" borderId="0" applyBorder="0" applyProtection="0"/>
    <xf numFmtId="0" fontId="2" fillId="0" borderId="1" applyProtection="0"/>
    <xf numFmtId="0" fontId="3" fillId="0" borderId="0" applyBorder="0" applyProtection="0"/>
    <xf numFmtId="0" fontId="2" fillId="0" borderId="1" applyProtection="0"/>
    <xf numFmtId="166" fontId="1" fillId="0" borderId="0" applyBorder="0" applyProtection="0"/>
  </cellStyleXfs>
  <cellXfs count="63">
    <xf numFmtId="0" fontId="0" fillId="0" borderId="0" xfId="0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/>
    <xf numFmtId="0" fontId="7" fillId="0" borderId="4" xfId="0" applyFont="1" applyBorder="1" applyAlignment="1"/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169" fontId="7" fillId="0" borderId="2" xfId="1" applyFont="1" applyBorder="1" applyAlignment="1" applyProtection="1">
      <alignment horizontal="center"/>
    </xf>
    <xf numFmtId="0" fontId="8" fillId="0" borderId="2" xfId="0" applyFont="1" applyBorder="1"/>
    <xf numFmtId="0" fontId="5" fillId="3" borderId="2" xfId="0" applyFont="1" applyFill="1" applyBorder="1" applyAlignment="1">
      <alignment horizontal="center"/>
    </xf>
    <xf numFmtId="169" fontId="6" fillId="3" borderId="2" xfId="1" applyFont="1" applyFill="1" applyBorder="1" applyAlignment="1" applyProtection="1">
      <alignment horizontal="center"/>
    </xf>
    <xf numFmtId="0" fontId="8" fillId="0" borderId="0" xfId="0" applyFont="1"/>
    <xf numFmtId="0" fontId="6" fillId="3" borderId="2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7" fillId="0" borderId="3" xfId="0" applyFont="1" applyBorder="1" applyAlignment="1"/>
    <xf numFmtId="0" fontId="7" fillId="0" borderId="5" xfId="0" applyFont="1" applyBorder="1" applyAlignment="1"/>
    <xf numFmtId="0" fontId="7" fillId="0" borderId="2" xfId="0" applyFont="1" applyBorder="1"/>
    <xf numFmtId="0" fontId="7" fillId="0" borderId="0" xfId="0" applyFont="1"/>
    <xf numFmtId="0" fontId="4" fillId="0" borderId="0" xfId="0" applyFont="1"/>
    <xf numFmtId="169" fontId="7" fillId="0" borderId="2" xfId="1" applyFont="1" applyBorder="1" applyAlignment="1" applyProtection="1">
      <alignment horizontal="center" vertical="center"/>
    </xf>
    <xf numFmtId="169" fontId="7" fillId="3" borderId="2" xfId="1" applyFont="1" applyFill="1" applyBorder="1" applyAlignment="1" applyProtection="1"/>
    <xf numFmtId="2" fontId="7" fillId="0" borderId="2" xfId="0" applyNumberFormat="1" applyFont="1" applyBorder="1" applyAlignment="1">
      <alignment horizontal="center"/>
    </xf>
    <xf numFmtId="0" fontId="4" fillId="0" borderId="2" xfId="0" applyFont="1" applyBorder="1"/>
    <xf numFmtId="169" fontId="6" fillId="0" borderId="2" xfId="1" applyFont="1" applyBorder="1" applyAlignment="1" applyProtection="1">
      <alignment horizontal="center"/>
    </xf>
    <xf numFmtId="0" fontId="0" fillId="0" borderId="0" xfId="0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2" xfId="0" applyFont="1" applyBorder="1"/>
    <xf numFmtId="0" fontId="4" fillId="0" borderId="6" xfId="0" applyFont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168" fontId="5" fillId="0" borderId="2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167" fontId="5" fillId="0" borderId="2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</cellXfs>
  <cellStyles count="23">
    <cellStyle name="Moeda 2" xfId="2"/>
    <cellStyle name="Moeda 2 2" xfId="3"/>
    <cellStyle name="Moeda 3" xfId="4"/>
    <cellStyle name="Moeda 4" xfId="5"/>
    <cellStyle name="Moeda 5" xfId="6"/>
    <cellStyle name="Normal" xfId="0" builtinId="0"/>
    <cellStyle name="Normal 2" xfId="7"/>
    <cellStyle name="Normal 3" xfId="8"/>
    <cellStyle name="Normal 4" xfId="9"/>
    <cellStyle name="Porcentagem 2" xfId="10"/>
    <cellStyle name="Porcentagem 2 2" xfId="11"/>
    <cellStyle name="Porcentagem 3" xfId="12"/>
    <cellStyle name="Porcentagem 3 2" xfId="13"/>
    <cellStyle name="Porcentagem 4" xfId="14"/>
    <cellStyle name="Separador de milhares 2" xfId="15"/>
    <cellStyle name="Separador de milhares 2 2" xfId="16"/>
    <cellStyle name="Separador de milhares 3" xfId="17"/>
    <cellStyle name="Separador de milhares 3 2" xfId="18"/>
    <cellStyle name="TableStyleLight1" xfId="19"/>
    <cellStyle name="Título 1 1" xfId="20"/>
    <cellStyle name="Título 1 1 1" xfId="21"/>
    <cellStyle name="Vírgula" xfId="1" builtinId="3"/>
    <cellStyle name="Vírgula 2" xfId="2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657735</xdr:colOff>
      <xdr:row>0</xdr:row>
      <xdr:rowOff>0</xdr:rowOff>
    </xdr:from>
    <xdr:to>
      <xdr:col>6</xdr:col>
      <xdr:colOff>426975</xdr:colOff>
      <xdr:row>3</xdr:row>
      <xdr:rowOff>202099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34298" y="0"/>
          <a:ext cx="828896" cy="77359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80"/>
  <sheetViews>
    <sheetView tabSelected="1" zoomScale="80" zoomScaleNormal="80" workbookViewId="0">
      <selection activeCell="A9" sqref="A9:J10"/>
    </sheetView>
  </sheetViews>
  <sheetFormatPr defaultColWidth="8.7109375" defaultRowHeight="15" x14ac:dyDescent="0.25"/>
  <cols>
    <col min="2" max="2" width="9.7109375" customWidth="1"/>
    <col min="6" max="6" width="15.85546875" customWidth="1"/>
    <col min="9" max="9" width="19.140625" customWidth="1"/>
    <col min="10" max="10" width="24.28515625" customWidth="1"/>
  </cols>
  <sheetData>
    <row r="1" spans="1:10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</row>
    <row r="2" spans="1:10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0" ht="18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0" ht="19.5" customHeight="1" x14ac:dyDescent="0.25">
      <c r="A5" s="62" t="s">
        <v>140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ht="28.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</row>
    <row r="7" spans="1:10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</row>
    <row r="8" spans="1:10" ht="24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</row>
    <row r="9" spans="1:10" x14ac:dyDescent="0.25">
      <c r="A9" s="60" t="s">
        <v>141</v>
      </c>
      <c r="B9" s="60"/>
      <c r="C9" s="60"/>
      <c r="D9" s="60"/>
      <c r="E9" s="60"/>
      <c r="F9" s="60"/>
      <c r="G9" s="60"/>
      <c r="H9" s="60"/>
      <c r="I9" s="60"/>
      <c r="J9" s="60"/>
    </row>
    <row r="10" spans="1:10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</row>
    <row r="11" spans="1:10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</row>
    <row r="12" spans="1:10" x14ac:dyDescent="0.25">
      <c r="A12" s="40" t="s">
        <v>0</v>
      </c>
      <c r="B12" s="40"/>
      <c r="C12" s="40"/>
      <c r="D12" s="40"/>
      <c r="E12" s="40" t="s">
        <v>1</v>
      </c>
      <c r="F12" s="40"/>
      <c r="G12" s="40"/>
      <c r="H12" s="40"/>
      <c r="I12" s="2" t="s">
        <v>2</v>
      </c>
      <c r="J12" s="3"/>
    </row>
    <row r="13" spans="1:10" ht="19.5" customHeight="1" x14ac:dyDescent="0.25">
      <c r="A13" s="56" t="s">
        <v>3</v>
      </c>
      <c r="B13" s="56"/>
      <c r="C13" s="56"/>
      <c r="D13" s="56"/>
      <c r="E13" s="56"/>
      <c r="F13" s="56"/>
      <c r="G13" s="56"/>
      <c r="H13" s="56"/>
      <c r="I13" s="56"/>
      <c r="J13" s="56"/>
    </row>
    <row r="14" spans="1:10" ht="21" customHeight="1" x14ac:dyDescent="0.25">
      <c r="A14" s="42" t="s">
        <v>4</v>
      </c>
      <c r="B14" s="42"/>
      <c r="C14" s="42"/>
      <c r="D14" s="42"/>
      <c r="E14" s="42"/>
      <c r="F14" s="42"/>
      <c r="G14" s="34" t="s">
        <v>5</v>
      </c>
      <c r="H14" s="34"/>
      <c r="I14" s="34"/>
      <c r="J14" s="34"/>
    </row>
    <row r="15" spans="1:10" ht="24" customHeight="1" x14ac:dyDescent="0.25">
      <c r="A15" s="42" t="s">
        <v>6</v>
      </c>
      <c r="B15" s="42"/>
      <c r="C15" s="42"/>
      <c r="D15" s="42"/>
      <c r="E15" s="42"/>
      <c r="F15" s="42"/>
      <c r="G15" s="34" t="s">
        <v>7</v>
      </c>
      <c r="H15" s="34"/>
      <c r="I15" s="34"/>
      <c r="J15" s="34"/>
    </row>
    <row r="16" spans="1:10" ht="19.5" customHeight="1" x14ac:dyDescent="0.25">
      <c r="A16" s="42" t="s">
        <v>8</v>
      </c>
      <c r="B16" s="42"/>
      <c r="C16" s="42"/>
      <c r="D16" s="42"/>
      <c r="E16" s="42"/>
      <c r="F16" s="42"/>
      <c r="G16" s="58">
        <v>1184.93</v>
      </c>
      <c r="H16" s="58"/>
      <c r="I16" s="58"/>
      <c r="J16" s="58"/>
    </row>
    <row r="17" spans="1:10" ht="20.25" customHeight="1" x14ac:dyDescent="0.25">
      <c r="A17" s="42" t="s">
        <v>9</v>
      </c>
      <c r="B17" s="42"/>
      <c r="C17" s="42"/>
      <c r="D17" s="42"/>
      <c r="E17" s="42"/>
      <c r="F17" s="42"/>
      <c r="G17" s="34" t="s">
        <v>10</v>
      </c>
      <c r="H17" s="34"/>
      <c r="I17" s="34"/>
      <c r="J17" s="34"/>
    </row>
    <row r="18" spans="1:10" ht="20.25" customHeight="1" x14ac:dyDescent="0.25">
      <c r="A18" s="42" t="s">
        <v>11</v>
      </c>
      <c r="B18" s="42"/>
      <c r="C18" s="42"/>
      <c r="D18" s="42"/>
      <c r="E18" s="42"/>
      <c r="F18" s="42"/>
      <c r="G18" s="34" t="s">
        <v>12</v>
      </c>
      <c r="H18" s="34"/>
      <c r="I18" s="34"/>
      <c r="J18" s="34"/>
    </row>
    <row r="19" spans="1:10" ht="22.5" customHeight="1" x14ac:dyDescent="0.25">
      <c r="A19" s="42" t="s">
        <v>13</v>
      </c>
      <c r="B19" s="42"/>
      <c r="C19" s="42"/>
      <c r="D19" s="42"/>
      <c r="E19" s="42"/>
      <c r="F19" s="42"/>
      <c r="G19" s="55">
        <v>44197</v>
      </c>
      <c r="H19" s="55"/>
      <c r="I19" s="55"/>
      <c r="J19" s="55"/>
    </row>
    <row r="21" spans="1:10" ht="15.75" customHeight="1" x14ac:dyDescent="0.25">
      <c r="A21" s="56" t="s">
        <v>14</v>
      </c>
      <c r="B21" s="56"/>
      <c r="C21" s="56"/>
      <c r="D21" s="56"/>
      <c r="E21" s="56"/>
      <c r="F21" s="56"/>
      <c r="G21" s="56"/>
      <c r="H21" s="56"/>
      <c r="I21" s="56"/>
      <c r="J21" s="56"/>
    </row>
    <row r="22" spans="1:10" x14ac:dyDescent="0.25">
      <c r="A22" s="40" t="s">
        <v>15</v>
      </c>
      <c r="B22" s="40"/>
      <c r="C22" s="40"/>
      <c r="D22" s="40"/>
      <c r="E22" s="40" t="s">
        <v>16</v>
      </c>
      <c r="F22" s="40"/>
      <c r="G22" s="40"/>
      <c r="H22" s="40"/>
      <c r="I22" s="6" t="s">
        <v>17</v>
      </c>
      <c r="J22" s="6"/>
    </row>
    <row r="24" spans="1:10" x14ac:dyDescent="0.25">
      <c r="A24" s="57" t="s">
        <v>18</v>
      </c>
      <c r="B24" s="57"/>
      <c r="C24" s="57"/>
      <c r="D24" s="57"/>
      <c r="E24" s="57"/>
      <c r="F24" s="57"/>
      <c r="G24" s="57"/>
      <c r="H24" s="57"/>
      <c r="I24" s="57"/>
      <c r="J24" s="57"/>
    </row>
    <row r="25" spans="1:10" x14ac:dyDescent="0.25">
      <c r="A25" s="33">
        <v>1</v>
      </c>
      <c r="B25" s="33"/>
      <c r="C25" s="34" t="s">
        <v>19</v>
      </c>
      <c r="D25" s="34"/>
      <c r="E25" s="34"/>
      <c r="F25" s="34"/>
      <c r="G25" s="34"/>
      <c r="H25" s="34"/>
      <c r="I25" s="34"/>
      <c r="J25" s="1" t="s">
        <v>20</v>
      </c>
    </row>
    <row r="26" spans="1:10" x14ac:dyDescent="0.25">
      <c r="A26" s="33" t="s">
        <v>21</v>
      </c>
      <c r="B26" s="33"/>
      <c r="C26" s="43" t="s">
        <v>22</v>
      </c>
      <c r="D26" s="43"/>
      <c r="E26" s="43"/>
      <c r="F26" s="43"/>
      <c r="G26" s="43"/>
      <c r="H26" s="43"/>
      <c r="I26" s="43"/>
      <c r="J26" s="7">
        <v>1077.21</v>
      </c>
    </row>
    <row r="27" spans="1:10" x14ac:dyDescent="0.25">
      <c r="A27" s="33" t="s">
        <v>23</v>
      </c>
      <c r="B27" s="33"/>
      <c r="C27" s="43" t="s">
        <v>24</v>
      </c>
      <c r="D27" s="43"/>
      <c r="E27" s="43"/>
      <c r="F27" s="43"/>
      <c r="G27" s="43"/>
      <c r="H27" s="43"/>
      <c r="I27" s="43"/>
      <c r="J27" s="8"/>
    </row>
    <row r="28" spans="1:10" x14ac:dyDescent="0.25">
      <c r="A28" s="33" t="s">
        <v>25</v>
      </c>
      <c r="B28" s="33"/>
      <c r="C28" s="43" t="s">
        <v>26</v>
      </c>
      <c r="D28" s="43"/>
      <c r="E28" s="43"/>
      <c r="F28" s="43"/>
      <c r="G28" s="43"/>
      <c r="H28" s="43"/>
      <c r="I28" s="43"/>
      <c r="J28" s="7">
        <v>215.44</v>
      </c>
    </row>
    <row r="29" spans="1:10" x14ac:dyDescent="0.25">
      <c r="A29" s="33" t="s">
        <v>27</v>
      </c>
      <c r="B29" s="33"/>
      <c r="C29" s="43" t="s">
        <v>28</v>
      </c>
      <c r="D29" s="43"/>
      <c r="E29" s="43"/>
      <c r="F29" s="43"/>
      <c r="G29" s="43"/>
      <c r="H29" s="43"/>
      <c r="I29" s="43"/>
      <c r="J29" s="8"/>
    </row>
    <row r="30" spans="1:10" x14ac:dyDescent="0.25">
      <c r="A30" s="33" t="s">
        <v>29</v>
      </c>
      <c r="B30" s="33"/>
      <c r="C30" s="43" t="s">
        <v>30</v>
      </c>
      <c r="D30" s="43"/>
      <c r="E30" s="43"/>
      <c r="F30" s="43"/>
      <c r="G30" s="43"/>
      <c r="H30" s="43"/>
      <c r="I30" s="43"/>
      <c r="J30" s="8"/>
    </row>
    <row r="31" spans="1:10" x14ac:dyDescent="0.25">
      <c r="A31" s="33" t="s">
        <v>31</v>
      </c>
      <c r="B31" s="33"/>
      <c r="C31" s="43" t="s">
        <v>32</v>
      </c>
      <c r="D31" s="43"/>
      <c r="E31" s="43"/>
      <c r="F31" s="43"/>
      <c r="G31" s="43"/>
      <c r="H31" s="43"/>
      <c r="I31" s="43"/>
      <c r="J31" s="8"/>
    </row>
    <row r="32" spans="1:10" x14ac:dyDescent="0.25">
      <c r="A32" s="32" t="s">
        <v>33</v>
      </c>
      <c r="B32" s="32"/>
      <c r="C32" s="32"/>
      <c r="D32" s="32"/>
      <c r="E32" s="32"/>
      <c r="F32" s="32"/>
      <c r="G32" s="32"/>
      <c r="H32" s="32"/>
      <c r="I32" s="32"/>
      <c r="J32" s="10">
        <f>SUM(J25:J31)</f>
        <v>1292.6500000000001</v>
      </c>
    </row>
    <row r="33" spans="1:18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8" x14ac:dyDescent="0.25">
      <c r="A34" s="52" t="s">
        <v>34</v>
      </c>
      <c r="B34" s="52"/>
      <c r="C34" s="52"/>
      <c r="D34" s="52"/>
      <c r="E34" s="52"/>
      <c r="F34" s="52"/>
      <c r="G34" s="52"/>
      <c r="H34" s="52"/>
      <c r="I34" s="52"/>
      <c r="J34" s="52"/>
    </row>
    <row r="35" spans="1:18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</row>
    <row r="37" spans="1:18" x14ac:dyDescent="0.25">
      <c r="A37" s="53" t="s">
        <v>35</v>
      </c>
      <c r="B37" s="53"/>
      <c r="C37" s="53"/>
      <c r="D37" s="53"/>
      <c r="E37" s="53"/>
      <c r="F37" s="53"/>
      <c r="G37" s="53"/>
      <c r="H37" s="53"/>
      <c r="I37" s="53"/>
      <c r="J37" s="53"/>
    </row>
    <row r="38" spans="1:18" x14ac:dyDescent="0.25">
      <c r="A38" s="32" t="s">
        <v>36</v>
      </c>
      <c r="B38" s="32"/>
      <c r="C38" s="32"/>
      <c r="D38" s="32"/>
      <c r="E38" s="32"/>
      <c r="F38" s="32"/>
      <c r="G38" s="32"/>
      <c r="H38" s="32"/>
      <c r="I38" s="32"/>
      <c r="J38" s="32"/>
    </row>
    <row r="39" spans="1:18" x14ac:dyDescent="0.25">
      <c r="A39" s="32" t="s">
        <v>37</v>
      </c>
      <c r="B39" s="32"/>
      <c r="C39" s="54" t="s">
        <v>38</v>
      </c>
      <c r="D39" s="54"/>
      <c r="E39" s="54"/>
      <c r="F39" s="54"/>
      <c r="G39" s="54"/>
      <c r="H39" s="54"/>
      <c r="I39" s="54"/>
      <c r="J39" s="12" t="s">
        <v>20</v>
      </c>
    </row>
    <row r="40" spans="1:18" x14ac:dyDescent="0.25">
      <c r="A40" s="31" t="s">
        <v>21</v>
      </c>
      <c r="B40" s="31"/>
      <c r="C40" s="43" t="s">
        <v>39</v>
      </c>
      <c r="D40" s="43"/>
      <c r="E40" s="43"/>
      <c r="F40" s="43"/>
      <c r="G40" s="43"/>
      <c r="H40" s="43"/>
      <c r="I40" s="43"/>
      <c r="J40" s="7">
        <f>$J$32*8.33%</f>
        <v>107.677745</v>
      </c>
    </row>
    <row r="41" spans="1:18" x14ac:dyDescent="0.25">
      <c r="A41" s="31" t="s">
        <v>23</v>
      </c>
      <c r="B41" s="31"/>
      <c r="C41" s="43" t="s">
        <v>40</v>
      </c>
      <c r="D41" s="43"/>
      <c r="E41" s="43"/>
      <c r="F41" s="43"/>
      <c r="G41" s="43"/>
      <c r="H41" s="43"/>
      <c r="I41" s="43"/>
      <c r="J41" s="7">
        <f>$J$32*11.11%</f>
        <v>143.613415</v>
      </c>
    </row>
    <row r="42" spans="1:18" x14ac:dyDescent="0.25">
      <c r="A42" s="32" t="s">
        <v>33</v>
      </c>
      <c r="B42" s="32"/>
      <c r="C42" s="32"/>
      <c r="D42" s="32"/>
      <c r="E42" s="32"/>
      <c r="F42" s="32"/>
      <c r="G42" s="32"/>
      <c r="H42" s="32"/>
      <c r="I42" s="32"/>
      <c r="J42" s="10">
        <f>SUM(J40:J41)</f>
        <v>251.29115999999999</v>
      </c>
    </row>
    <row r="44" spans="1:18" ht="15" customHeight="1" x14ac:dyDescent="0.25">
      <c r="A44" s="50" t="s">
        <v>41</v>
      </c>
      <c r="B44" s="50"/>
      <c r="C44" s="50"/>
      <c r="D44" s="50"/>
      <c r="E44" s="50"/>
      <c r="F44" s="50"/>
      <c r="G44" s="50"/>
      <c r="H44" s="50"/>
      <c r="I44" s="50"/>
      <c r="J44" s="50"/>
      <c r="K44" s="13"/>
      <c r="L44" s="13"/>
      <c r="M44" s="13"/>
      <c r="N44" s="13"/>
      <c r="O44" s="13"/>
      <c r="P44" s="13"/>
      <c r="Q44" s="13"/>
      <c r="R44" s="13"/>
    </row>
    <row r="45" spans="1:18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</row>
    <row r="46" spans="1:18" ht="3" customHeight="1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</row>
    <row r="47" spans="1:18" ht="15" customHeight="1" x14ac:dyDescent="0.25">
      <c r="A47" s="50" t="s">
        <v>42</v>
      </c>
      <c r="B47" s="50"/>
      <c r="C47" s="50"/>
      <c r="D47" s="50"/>
      <c r="E47" s="50"/>
      <c r="F47" s="50"/>
      <c r="G47" s="50"/>
      <c r="H47" s="50"/>
      <c r="I47" s="50"/>
      <c r="J47" s="50"/>
    </row>
    <row r="48" spans="1:18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</row>
    <row r="49" spans="1:10" ht="15" customHeight="1" x14ac:dyDescent="0.25">
      <c r="A49" s="50" t="s">
        <v>43</v>
      </c>
      <c r="B49" s="50"/>
      <c r="C49" s="50"/>
      <c r="D49" s="50"/>
      <c r="E49" s="50"/>
      <c r="F49" s="50"/>
      <c r="G49" s="50"/>
      <c r="H49" s="50"/>
      <c r="I49" s="50"/>
      <c r="J49" s="50"/>
    </row>
    <row r="50" spans="1:10" ht="30" customHeight="1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</row>
    <row r="52" spans="1:10" x14ac:dyDescent="0.25">
      <c r="A52" s="41" t="s">
        <v>44</v>
      </c>
      <c r="B52" s="41"/>
      <c r="C52" s="41" t="s">
        <v>45</v>
      </c>
      <c r="D52" s="41"/>
      <c r="E52" s="41"/>
      <c r="F52" s="41"/>
      <c r="G52" s="41"/>
      <c r="H52" s="41"/>
      <c r="I52" s="12" t="s">
        <v>46</v>
      </c>
      <c r="J52" s="12" t="s">
        <v>20</v>
      </c>
    </row>
    <row r="53" spans="1:10" x14ac:dyDescent="0.25">
      <c r="A53" s="42" t="s">
        <v>21</v>
      </c>
      <c r="B53" s="42"/>
      <c r="C53" s="14" t="s">
        <v>47</v>
      </c>
      <c r="D53" s="15"/>
      <c r="E53" s="15"/>
      <c r="F53" s="15"/>
      <c r="G53" s="15"/>
      <c r="H53" s="15"/>
      <c r="I53" s="4">
        <v>20</v>
      </c>
      <c r="J53" s="7">
        <f>($J$32+J42)*(I53/100)</f>
        <v>308.78823200000005</v>
      </c>
    </row>
    <row r="54" spans="1:10" x14ac:dyDescent="0.25">
      <c r="A54" s="42" t="s">
        <v>23</v>
      </c>
      <c r="B54" s="42"/>
      <c r="C54" s="14" t="s">
        <v>48</v>
      </c>
      <c r="D54" s="15"/>
      <c r="E54" s="15"/>
      <c r="F54" s="15"/>
      <c r="G54" s="15"/>
      <c r="H54" s="15"/>
      <c r="I54" s="4">
        <v>2.5</v>
      </c>
      <c r="J54" s="7">
        <f>($J$32+J42)*(I54/100)</f>
        <v>38.598529000000006</v>
      </c>
    </row>
    <row r="55" spans="1:10" x14ac:dyDescent="0.25">
      <c r="A55" s="42" t="s">
        <v>25</v>
      </c>
      <c r="B55" s="42"/>
      <c r="C55" s="14" t="s">
        <v>49</v>
      </c>
      <c r="D55" s="15"/>
      <c r="E55" s="15"/>
      <c r="F55" s="15"/>
      <c r="G55" s="15"/>
      <c r="H55" s="15"/>
      <c r="I55" s="4">
        <v>6</v>
      </c>
      <c r="J55" s="7">
        <f>($J$32+J42)*(I55/100)</f>
        <v>92.636469599999998</v>
      </c>
    </row>
    <row r="56" spans="1:10" x14ac:dyDescent="0.25">
      <c r="A56" s="42" t="s">
        <v>27</v>
      </c>
      <c r="B56" s="42"/>
      <c r="C56" s="14" t="s">
        <v>50</v>
      </c>
      <c r="D56" s="15"/>
      <c r="E56" s="15"/>
      <c r="F56" s="15"/>
      <c r="G56" s="15"/>
      <c r="H56" s="15"/>
      <c r="I56" s="4">
        <v>1.5</v>
      </c>
      <c r="J56" s="7">
        <f>($J$32+J42)*(I56/100)</f>
        <v>23.1591174</v>
      </c>
    </row>
    <row r="57" spans="1:10" x14ac:dyDescent="0.25">
      <c r="A57" s="42" t="s">
        <v>29</v>
      </c>
      <c r="B57" s="42"/>
      <c r="C57" s="14" t="s">
        <v>51</v>
      </c>
      <c r="D57" s="15"/>
      <c r="E57" s="15"/>
      <c r="F57" s="15"/>
      <c r="G57" s="15"/>
      <c r="H57" s="15"/>
      <c r="I57" s="4">
        <v>1</v>
      </c>
      <c r="J57" s="7">
        <f>($J$32+J42)*(I57/100)</f>
        <v>15.439411600000001</v>
      </c>
    </row>
    <row r="58" spans="1:10" x14ac:dyDescent="0.25">
      <c r="A58" s="42" t="s">
        <v>31</v>
      </c>
      <c r="B58" s="42"/>
      <c r="C58" s="14" t="s">
        <v>52</v>
      </c>
      <c r="D58" s="15"/>
      <c r="E58" s="15"/>
      <c r="F58" s="15"/>
      <c r="G58" s="15"/>
      <c r="H58" s="15"/>
      <c r="I58" s="4">
        <v>0.6</v>
      </c>
      <c r="J58" s="7">
        <f>($J$32+J42)*(I58/100)</f>
        <v>9.2636469600000009</v>
      </c>
    </row>
    <row r="59" spans="1:10" x14ac:dyDescent="0.25">
      <c r="A59" s="42" t="s">
        <v>53</v>
      </c>
      <c r="B59" s="42"/>
      <c r="C59" s="14" t="s">
        <v>54</v>
      </c>
      <c r="D59" s="15"/>
      <c r="E59" s="15"/>
      <c r="F59" s="15"/>
      <c r="G59" s="15"/>
      <c r="H59" s="15"/>
      <c r="I59" s="4">
        <v>0.2</v>
      </c>
      <c r="J59" s="7">
        <f>($J$32+J432)*(I59/100)</f>
        <v>2.5853000000000002</v>
      </c>
    </row>
    <row r="60" spans="1:10" x14ac:dyDescent="0.25">
      <c r="A60" s="42" t="s">
        <v>55</v>
      </c>
      <c r="B60" s="42"/>
      <c r="C60" s="14" t="s">
        <v>56</v>
      </c>
      <c r="D60" s="15"/>
      <c r="E60" s="15"/>
      <c r="F60" s="15"/>
      <c r="G60" s="15"/>
      <c r="H60" s="15"/>
      <c r="I60" s="4">
        <v>8</v>
      </c>
      <c r="J60" s="7">
        <f>($J$32+J42)*(I60/100)</f>
        <v>123.51529280000001</v>
      </c>
    </row>
    <row r="61" spans="1:10" x14ac:dyDescent="0.25">
      <c r="A61" s="32" t="s">
        <v>33</v>
      </c>
      <c r="B61" s="32"/>
      <c r="C61" s="32"/>
      <c r="D61" s="32"/>
      <c r="E61" s="32"/>
      <c r="F61" s="32"/>
      <c r="G61" s="32"/>
      <c r="H61" s="32"/>
      <c r="I61" s="12">
        <v>39.799999999999997</v>
      </c>
      <c r="J61" s="10">
        <f>SUM(J53:J60)</f>
        <v>613.98599936000016</v>
      </c>
    </row>
    <row r="63" spans="1:10" ht="28.5" customHeight="1" x14ac:dyDescent="0.25">
      <c r="A63" s="48" t="s">
        <v>57</v>
      </c>
      <c r="B63" s="48"/>
      <c r="C63" s="48"/>
      <c r="D63" s="48"/>
      <c r="E63" s="48"/>
      <c r="F63" s="48"/>
      <c r="G63" s="48"/>
      <c r="H63" s="48"/>
      <c r="I63" s="48"/>
      <c r="J63" s="48"/>
    </row>
    <row r="64" spans="1:10" ht="15" customHeight="1" x14ac:dyDescent="0.25">
      <c r="A64" s="50" t="s">
        <v>58</v>
      </c>
      <c r="B64" s="50"/>
      <c r="C64" s="50"/>
      <c r="D64" s="50"/>
      <c r="E64" s="50"/>
      <c r="F64" s="50"/>
      <c r="G64" s="50"/>
      <c r="H64" s="50"/>
      <c r="I64" s="50"/>
      <c r="J64" s="50"/>
    </row>
    <row r="65" spans="1:10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</row>
    <row r="66" spans="1:10" ht="15" customHeight="1" x14ac:dyDescent="0.25">
      <c r="A66" s="50" t="s">
        <v>59</v>
      </c>
      <c r="B66" s="50"/>
      <c r="C66" s="50"/>
      <c r="D66" s="50"/>
      <c r="E66" s="50"/>
      <c r="F66" s="50"/>
      <c r="G66" s="50"/>
      <c r="H66" s="50"/>
      <c r="I66" s="50"/>
      <c r="J66" s="50"/>
    </row>
    <row r="67" spans="1:10" x14ac:dyDescent="0.25">
      <c r="A67" s="50"/>
      <c r="B67" s="50"/>
      <c r="C67" s="50"/>
      <c r="D67" s="50"/>
      <c r="E67" s="50"/>
      <c r="F67" s="50"/>
      <c r="G67" s="50"/>
      <c r="H67" s="50"/>
      <c r="I67" s="50"/>
      <c r="J67" s="50"/>
    </row>
    <row r="69" spans="1:10" x14ac:dyDescent="0.25">
      <c r="A69" s="51" t="s">
        <v>60</v>
      </c>
      <c r="B69" s="51"/>
      <c r="C69" s="51"/>
      <c r="D69" s="51"/>
      <c r="E69" s="51"/>
      <c r="F69" s="51"/>
      <c r="G69" s="51"/>
      <c r="H69" s="51"/>
      <c r="I69" s="51"/>
      <c r="J69" s="51"/>
    </row>
    <row r="70" spans="1:10" x14ac:dyDescent="0.25">
      <c r="A70" s="51"/>
      <c r="B70" s="51"/>
      <c r="C70" s="51"/>
      <c r="D70" s="51"/>
      <c r="E70" s="51"/>
      <c r="F70" s="51"/>
      <c r="G70" s="51"/>
      <c r="H70" s="51"/>
      <c r="I70" s="51"/>
      <c r="J70" s="51"/>
    </row>
    <row r="71" spans="1:10" x14ac:dyDescent="0.25">
      <c r="A71" s="41" t="s">
        <v>61</v>
      </c>
      <c r="B71" s="41"/>
      <c r="C71" s="41" t="s">
        <v>62</v>
      </c>
      <c r="D71" s="41"/>
      <c r="E71" s="41"/>
      <c r="F71" s="41"/>
      <c r="G71" s="41"/>
      <c r="H71" s="41"/>
      <c r="I71" s="41"/>
      <c r="J71" s="12" t="s">
        <v>20</v>
      </c>
    </row>
    <row r="72" spans="1:10" x14ac:dyDescent="0.25">
      <c r="A72" s="42" t="s">
        <v>21</v>
      </c>
      <c r="B72" s="42"/>
      <c r="C72" s="36" t="s">
        <v>63</v>
      </c>
      <c r="D72" s="36"/>
      <c r="E72" s="36"/>
      <c r="F72" s="36"/>
      <c r="G72" s="36"/>
      <c r="H72" s="36"/>
      <c r="I72" s="36"/>
      <c r="J72" s="7">
        <f>(2*3.3*22)-(6/100*J26)</f>
        <v>80.567399999999992</v>
      </c>
    </row>
    <row r="73" spans="1:10" x14ac:dyDescent="0.25">
      <c r="A73" s="42" t="s">
        <v>23</v>
      </c>
      <c r="B73" s="42"/>
      <c r="C73" s="36" t="s">
        <v>64</v>
      </c>
      <c r="D73" s="36"/>
      <c r="E73" s="36"/>
      <c r="F73" s="36"/>
      <c r="G73" s="36"/>
      <c r="H73" s="36"/>
      <c r="I73" s="36"/>
      <c r="J73" s="7">
        <f>(22*18.2)*(1-0.19)</f>
        <v>324.32400000000001</v>
      </c>
    </row>
    <row r="74" spans="1:10" x14ac:dyDescent="0.25">
      <c r="A74" s="42" t="s">
        <v>25</v>
      </c>
      <c r="B74" s="42"/>
      <c r="C74" s="36" t="s">
        <v>65</v>
      </c>
      <c r="D74" s="36"/>
      <c r="E74" s="36"/>
      <c r="F74" s="36"/>
      <c r="G74" s="36"/>
      <c r="H74" s="36"/>
      <c r="I74" s="36"/>
      <c r="J74" s="7">
        <v>15.62</v>
      </c>
    </row>
    <row r="75" spans="1:10" x14ac:dyDescent="0.25">
      <c r="A75" s="42" t="s">
        <v>27</v>
      </c>
      <c r="B75" s="42"/>
      <c r="C75" s="36" t="s">
        <v>66</v>
      </c>
      <c r="D75" s="36"/>
      <c r="E75" s="36"/>
      <c r="F75" s="36"/>
      <c r="G75" s="36"/>
      <c r="H75" s="36"/>
      <c r="I75" s="36"/>
      <c r="J75" s="7">
        <v>0</v>
      </c>
    </row>
    <row r="76" spans="1:10" x14ac:dyDescent="0.25">
      <c r="A76" s="42" t="s">
        <v>29</v>
      </c>
      <c r="B76" s="42"/>
      <c r="C76" s="36" t="s">
        <v>67</v>
      </c>
      <c r="D76" s="36"/>
      <c r="E76" s="36"/>
      <c r="F76" s="36"/>
      <c r="G76" s="36"/>
      <c r="H76" s="36"/>
      <c r="I76" s="36"/>
      <c r="J76" s="7">
        <v>0</v>
      </c>
    </row>
    <row r="77" spans="1:10" x14ac:dyDescent="0.25">
      <c r="A77" s="42" t="s">
        <v>31</v>
      </c>
      <c r="B77" s="42"/>
      <c r="C77" s="36" t="s">
        <v>32</v>
      </c>
      <c r="D77" s="36"/>
      <c r="E77" s="36"/>
      <c r="F77" s="36"/>
      <c r="G77" s="36"/>
      <c r="H77" s="36"/>
      <c r="I77" s="36"/>
      <c r="J77" s="7">
        <v>0</v>
      </c>
    </row>
    <row r="78" spans="1:10" x14ac:dyDescent="0.25">
      <c r="A78" s="32" t="s">
        <v>33</v>
      </c>
      <c r="B78" s="32"/>
      <c r="C78" s="32"/>
      <c r="D78" s="32"/>
      <c r="E78" s="32"/>
      <c r="F78" s="32"/>
      <c r="G78" s="32"/>
      <c r="H78" s="32"/>
      <c r="I78" s="32"/>
      <c r="J78" s="10">
        <f>SUM(J72:J77)</f>
        <v>420.51139999999998</v>
      </c>
    </row>
    <row r="79" spans="1:10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</row>
    <row r="80" spans="1:10" ht="16.5" customHeight="1" x14ac:dyDescent="0.25">
      <c r="A80" s="47" t="s">
        <v>68</v>
      </c>
      <c r="B80" s="47"/>
      <c r="C80" s="47"/>
      <c r="D80" s="47"/>
      <c r="E80" s="47"/>
      <c r="F80" s="47"/>
      <c r="G80" s="47"/>
      <c r="H80" s="47"/>
      <c r="I80" s="47"/>
      <c r="J80" s="47"/>
    </row>
    <row r="81" spans="1:10" ht="15" customHeight="1" x14ac:dyDescent="0.25">
      <c r="A81" s="48" t="s">
        <v>69</v>
      </c>
      <c r="B81" s="48"/>
      <c r="C81" s="48"/>
      <c r="D81" s="48"/>
      <c r="E81" s="48"/>
      <c r="F81" s="48"/>
      <c r="G81" s="48"/>
      <c r="H81" s="48"/>
      <c r="I81" s="48"/>
      <c r="J81" s="48"/>
    </row>
    <row r="82" spans="1:10" x14ac:dyDescent="0.25">
      <c r="A82" s="48"/>
      <c r="B82" s="48"/>
      <c r="C82" s="48"/>
      <c r="D82" s="48"/>
      <c r="E82" s="48"/>
      <c r="F82" s="48"/>
      <c r="G82" s="48"/>
      <c r="H82" s="48"/>
      <c r="I82" s="48"/>
      <c r="J82" s="48"/>
    </row>
    <row r="84" spans="1:10" x14ac:dyDescent="0.25">
      <c r="A84" s="49" t="s">
        <v>70</v>
      </c>
      <c r="B84" s="49"/>
      <c r="C84" s="49"/>
      <c r="D84" s="49"/>
      <c r="E84" s="49"/>
      <c r="F84" s="49"/>
      <c r="G84" s="49"/>
      <c r="H84" s="49"/>
      <c r="I84" s="49"/>
      <c r="J84" s="49"/>
    </row>
    <row r="85" spans="1:10" x14ac:dyDescent="0.25">
      <c r="A85" s="49"/>
      <c r="B85" s="49"/>
      <c r="C85" s="49"/>
      <c r="D85" s="49"/>
      <c r="E85" s="49"/>
      <c r="F85" s="49"/>
      <c r="G85" s="49"/>
      <c r="H85" s="49"/>
      <c r="I85" s="49"/>
      <c r="J85" s="49"/>
    </row>
    <row r="86" spans="1:10" x14ac:dyDescent="0.25">
      <c r="A86" s="34">
        <v>2</v>
      </c>
      <c r="B86" s="34"/>
      <c r="C86" s="34" t="s">
        <v>71</v>
      </c>
      <c r="D86" s="34"/>
      <c r="E86" s="34"/>
      <c r="F86" s="34"/>
      <c r="G86" s="34"/>
      <c r="H86" s="34"/>
      <c r="I86" s="34"/>
      <c r="J86" s="1" t="s">
        <v>20</v>
      </c>
    </row>
    <row r="87" spans="1:10" x14ac:dyDescent="0.25">
      <c r="A87" s="31" t="s">
        <v>37</v>
      </c>
      <c r="B87" s="31"/>
      <c r="C87" s="36" t="s">
        <v>38</v>
      </c>
      <c r="D87" s="36"/>
      <c r="E87" s="36"/>
      <c r="F87" s="36"/>
      <c r="G87" s="36"/>
      <c r="H87" s="36"/>
      <c r="I87" s="36"/>
      <c r="J87" s="7">
        <f>J42</f>
        <v>251.29115999999999</v>
      </c>
    </row>
    <row r="88" spans="1:10" x14ac:dyDescent="0.25">
      <c r="A88" s="31" t="s">
        <v>44</v>
      </c>
      <c r="B88" s="31"/>
      <c r="C88" s="36" t="s">
        <v>45</v>
      </c>
      <c r="D88" s="36"/>
      <c r="E88" s="36"/>
      <c r="F88" s="36"/>
      <c r="G88" s="36"/>
      <c r="H88" s="36"/>
      <c r="I88" s="36"/>
      <c r="J88" s="7">
        <f>J61</f>
        <v>613.98599936000016</v>
      </c>
    </row>
    <row r="89" spans="1:10" x14ac:dyDescent="0.25">
      <c r="A89" s="31" t="s">
        <v>61</v>
      </c>
      <c r="B89" s="31"/>
      <c r="C89" s="36" t="s">
        <v>62</v>
      </c>
      <c r="D89" s="36"/>
      <c r="E89" s="36"/>
      <c r="F89" s="36"/>
      <c r="G89" s="36"/>
      <c r="H89" s="36"/>
      <c r="I89" s="36"/>
      <c r="J89" s="7">
        <f>J78</f>
        <v>420.51139999999998</v>
      </c>
    </row>
    <row r="90" spans="1:10" x14ac:dyDescent="0.25">
      <c r="A90" s="32" t="s">
        <v>33</v>
      </c>
      <c r="B90" s="32"/>
      <c r="C90" s="32"/>
      <c r="D90" s="32"/>
      <c r="E90" s="32"/>
      <c r="F90" s="32"/>
      <c r="G90" s="32"/>
      <c r="H90" s="32"/>
      <c r="I90" s="32"/>
      <c r="J90" s="10">
        <f>SUM(J86:J89)</f>
        <v>1285.7885593600001</v>
      </c>
    </row>
    <row r="91" spans="1:10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</row>
    <row r="92" spans="1:10" x14ac:dyDescent="0.25">
      <c r="A92" s="38" t="s">
        <v>72</v>
      </c>
      <c r="B92" s="38"/>
      <c r="C92" s="38"/>
      <c r="D92" s="38"/>
      <c r="E92" s="38"/>
      <c r="F92" s="38"/>
      <c r="G92" s="38"/>
      <c r="H92" s="38"/>
      <c r="I92" s="38"/>
      <c r="J92" s="38"/>
    </row>
    <row r="93" spans="1:10" x14ac:dyDescent="0.25">
      <c r="A93" s="32" t="s">
        <v>73</v>
      </c>
      <c r="B93" s="32"/>
      <c r="C93" s="32" t="s">
        <v>74</v>
      </c>
      <c r="D93" s="32"/>
      <c r="E93" s="32"/>
      <c r="F93" s="32"/>
      <c r="G93" s="32"/>
      <c r="H93" s="32"/>
      <c r="I93" s="32"/>
      <c r="J93" s="12" t="s">
        <v>20</v>
      </c>
    </row>
    <row r="94" spans="1:10" x14ac:dyDescent="0.25">
      <c r="A94" s="31" t="s">
        <v>21</v>
      </c>
      <c r="B94" s="31"/>
      <c r="C94" s="36" t="s">
        <v>75</v>
      </c>
      <c r="D94" s="36"/>
      <c r="E94" s="36"/>
      <c r="F94" s="36"/>
      <c r="G94" s="36"/>
      <c r="H94" s="36"/>
      <c r="I94" s="36"/>
      <c r="J94" s="7">
        <f>J26*0.42%</f>
        <v>4.5242819999999995</v>
      </c>
    </row>
    <row r="95" spans="1:10" x14ac:dyDescent="0.25">
      <c r="A95" s="31" t="s">
        <v>23</v>
      </c>
      <c r="B95" s="31"/>
      <c r="C95" s="36" t="s">
        <v>76</v>
      </c>
      <c r="D95" s="36"/>
      <c r="E95" s="36"/>
      <c r="F95" s="36"/>
      <c r="G95" s="36"/>
      <c r="H95" s="36"/>
      <c r="I95" s="36"/>
      <c r="J95" s="7">
        <f>J94*8%</f>
        <v>0.36194255999999997</v>
      </c>
    </row>
    <row r="96" spans="1:10" x14ac:dyDescent="0.25">
      <c r="A96" s="31" t="s">
        <v>25</v>
      </c>
      <c r="B96" s="31"/>
      <c r="C96" s="36" t="s">
        <v>77</v>
      </c>
      <c r="D96" s="36"/>
      <c r="E96" s="36"/>
      <c r="F96" s="36"/>
      <c r="G96" s="36"/>
      <c r="H96" s="36"/>
      <c r="I96" s="36"/>
      <c r="J96" s="7">
        <f>J26*0.04%</f>
        <v>0.43088400000000004</v>
      </c>
    </row>
    <row r="97" spans="1:10" ht="18" customHeight="1" x14ac:dyDescent="0.25">
      <c r="A97" s="31" t="s">
        <v>27</v>
      </c>
      <c r="B97" s="31"/>
      <c r="C97" s="36" t="s">
        <v>78</v>
      </c>
      <c r="D97" s="36"/>
      <c r="E97" s="36"/>
      <c r="F97" s="36"/>
      <c r="G97" s="36"/>
      <c r="H97" s="36"/>
      <c r="I97" s="36"/>
      <c r="J97" s="7">
        <f>J96*I61</f>
        <v>17.1491832</v>
      </c>
    </row>
    <row r="98" spans="1:10" ht="33.75" customHeight="1" x14ac:dyDescent="0.25">
      <c r="A98" s="44" t="s">
        <v>29</v>
      </c>
      <c r="B98" s="44"/>
      <c r="C98" s="45" t="s">
        <v>79</v>
      </c>
      <c r="D98" s="45"/>
      <c r="E98" s="45"/>
      <c r="F98" s="45"/>
      <c r="G98" s="45"/>
      <c r="H98" s="45"/>
      <c r="I98" s="45"/>
      <c r="J98" s="19">
        <f>0.08*0.5*J96</f>
        <v>1.7235360000000002E-2</v>
      </c>
    </row>
    <row r="99" spans="1:10" x14ac:dyDescent="0.25">
      <c r="A99" s="32" t="s">
        <v>33</v>
      </c>
      <c r="B99" s="32"/>
      <c r="C99" s="32"/>
      <c r="D99" s="32"/>
      <c r="E99" s="32"/>
      <c r="F99" s="32"/>
      <c r="G99" s="32"/>
      <c r="H99" s="32"/>
      <c r="I99" s="32"/>
      <c r="J99" s="10">
        <f>SUM(J93:J98)</f>
        <v>22.483527119999998</v>
      </c>
    </row>
    <row r="101" spans="1:10" x14ac:dyDescent="0.25">
      <c r="A101" s="34" t="s">
        <v>80</v>
      </c>
      <c r="B101" s="34"/>
      <c r="C101" s="34"/>
      <c r="D101" s="34"/>
      <c r="E101" s="34"/>
      <c r="F101" s="34"/>
      <c r="G101" s="34"/>
      <c r="H101" s="34"/>
      <c r="I101" s="34"/>
      <c r="J101" s="34"/>
    </row>
    <row r="102" spans="1:10" ht="15" customHeight="1" x14ac:dyDescent="0.25">
      <c r="A102" s="46" t="s">
        <v>81</v>
      </c>
      <c r="B102" s="46"/>
      <c r="C102" s="46"/>
      <c r="D102" s="46"/>
      <c r="E102" s="46"/>
      <c r="F102" s="46"/>
      <c r="G102" s="46"/>
      <c r="H102" s="46"/>
      <c r="I102" s="46"/>
      <c r="J102" s="46"/>
    </row>
    <row r="103" spans="1:10" ht="26.25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x14ac:dyDescent="0.25">
      <c r="A104" s="32" t="s">
        <v>82</v>
      </c>
      <c r="B104" s="32"/>
      <c r="C104" s="32" t="s">
        <v>83</v>
      </c>
      <c r="D104" s="32"/>
      <c r="E104" s="32"/>
      <c r="F104" s="32"/>
      <c r="G104" s="32"/>
      <c r="H104" s="32"/>
      <c r="I104" s="32"/>
      <c r="J104" s="12" t="s">
        <v>20</v>
      </c>
    </row>
    <row r="105" spans="1:10" x14ac:dyDescent="0.25">
      <c r="A105" s="31" t="s">
        <v>21</v>
      </c>
      <c r="B105" s="31"/>
      <c r="C105" s="36" t="s">
        <v>84</v>
      </c>
      <c r="D105" s="36"/>
      <c r="E105" s="36"/>
      <c r="F105" s="36"/>
      <c r="G105" s="36"/>
      <c r="H105" s="36"/>
      <c r="I105" s="36"/>
      <c r="J105" s="7">
        <f>J32/12</f>
        <v>107.72083333333335</v>
      </c>
    </row>
    <row r="106" spans="1:10" x14ac:dyDescent="0.25">
      <c r="A106" s="31" t="s">
        <v>23</v>
      </c>
      <c r="B106" s="31"/>
      <c r="C106" s="36" t="s">
        <v>85</v>
      </c>
      <c r="D106" s="36"/>
      <c r="E106" s="36"/>
      <c r="F106" s="36"/>
      <c r="G106" s="36"/>
      <c r="H106" s="36"/>
      <c r="I106" s="36"/>
      <c r="J106" s="7">
        <f>J26*0.73%</f>
        <v>7.8636330000000001</v>
      </c>
    </row>
    <row r="107" spans="1:10" x14ac:dyDescent="0.25">
      <c r="A107" s="31" t="s">
        <v>25</v>
      </c>
      <c r="B107" s="31"/>
      <c r="C107" s="36" t="s">
        <v>86</v>
      </c>
      <c r="D107" s="36"/>
      <c r="E107" s="36"/>
      <c r="F107" s="36"/>
      <c r="G107" s="36"/>
      <c r="H107" s="36"/>
      <c r="I107" s="36"/>
      <c r="J107" s="7">
        <f>J26*0.02%</f>
        <v>0.21544200000000002</v>
      </c>
    </row>
    <row r="108" spans="1:10" x14ac:dyDescent="0.25">
      <c r="A108" s="31" t="s">
        <v>27</v>
      </c>
      <c r="B108" s="31"/>
      <c r="C108" s="36" t="s">
        <v>87</v>
      </c>
      <c r="D108" s="36"/>
      <c r="E108" s="36"/>
      <c r="F108" s="36"/>
      <c r="G108" s="36"/>
      <c r="H108" s="36"/>
      <c r="I108" s="36"/>
      <c r="J108" s="7">
        <f>J26*0.03%</f>
        <v>0.32316299999999998</v>
      </c>
    </row>
    <row r="109" spans="1:10" x14ac:dyDescent="0.25">
      <c r="A109" s="31" t="s">
        <v>29</v>
      </c>
      <c r="B109" s="31"/>
      <c r="C109" s="43" t="s">
        <v>88</v>
      </c>
      <c r="D109" s="43"/>
      <c r="E109" s="43"/>
      <c r="F109" s="43"/>
      <c r="G109" s="43"/>
      <c r="H109" s="43"/>
      <c r="I109" s="43"/>
      <c r="J109" s="7">
        <f>((J105+J90))*4*0.9*(0.0624/12)</f>
        <v>26.086495831219199</v>
      </c>
    </row>
    <row r="110" spans="1:10" x14ac:dyDescent="0.25">
      <c r="A110" s="31" t="s">
        <v>31</v>
      </c>
      <c r="B110" s="31"/>
      <c r="C110" s="43" t="s">
        <v>89</v>
      </c>
      <c r="D110" s="43"/>
      <c r="E110" s="43"/>
      <c r="F110" s="43"/>
      <c r="G110" s="43"/>
      <c r="H110" s="43"/>
      <c r="I110" s="43"/>
      <c r="J110" s="7">
        <f>J26*1.66%</f>
        <v>17.881686000000002</v>
      </c>
    </row>
    <row r="111" spans="1:10" x14ac:dyDescent="0.25">
      <c r="A111" s="44" t="s">
        <v>53</v>
      </c>
      <c r="B111" s="44"/>
      <c r="C111" s="36" t="s">
        <v>90</v>
      </c>
      <c r="D111" s="36"/>
      <c r="E111" s="36"/>
      <c r="F111" s="36"/>
      <c r="G111" s="36"/>
      <c r="H111" s="36"/>
      <c r="I111" s="36"/>
      <c r="J111" s="7">
        <v>0</v>
      </c>
    </row>
    <row r="112" spans="1:10" x14ac:dyDescent="0.25">
      <c r="A112" s="44"/>
      <c r="B112" s="44"/>
      <c r="C112" s="43" t="s">
        <v>91</v>
      </c>
      <c r="D112" s="43"/>
      <c r="E112" s="43"/>
      <c r="F112" s="43"/>
      <c r="G112" s="43"/>
      <c r="H112" s="43"/>
      <c r="I112" s="43"/>
      <c r="J112" s="19">
        <f>SUM(J105:J111)*I61/100</f>
        <v>63.716318759491905</v>
      </c>
    </row>
    <row r="113" spans="1:10" x14ac:dyDescent="0.25">
      <c r="A113" s="32" t="s">
        <v>33</v>
      </c>
      <c r="B113" s="32"/>
      <c r="C113" s="32"/>
      <c r="D113" s="32"/>
      <c r="E113" s="32"/>
      <c r="F113" s="32"/>
      <c r="G113" s="32"/>
      <c r="H113" s="32"/>
      <c r="I113" s="32"/>
      <c r="J113" s="10">
        <f>SUM(J105:J112)</f>
        <v>223.80757192404445</v>
      </c>
    </row>
    <row r="114" spans="1:10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</row>
    <row r="115" spans="1:10" x14ac:dyDescent="0.25">
      <c r="A115" s="40" t="s">
        <v>92</v>
      </c>
      <c r="B115" s="40"/>
      <c r="C115" s="40"/>
      <c r="D115" s="40"/>
      <c r="E115" s="40"/>
      <c r="F115" s="40"/>
      <c r="G115" s="40"/>
      <c r="H115" s="40"/>
      <c r="I115" s="40"/>
      <c r="J115" s="40"/>
    </row>
    <row r="116" spans="1:10" x14ac:dyDescent="0.25">
      <c r="A116" s="41" t="s">
        <v>93</v>
      </c>
      <c r="B116" s="41"/>
      <c r="C116" s="41" t="s">
        <v>94</v>
      </c>
      <c r="D116" s="41"/>
      <c r="E116" s="41"/>
      <c r="F116" s="41"/>
      <c r="G116" s="41"/>
      <c r="H116" s="41"/>
      <c r="I116" s="41"/>
      <c r="J116" s="12" t="s">
        <v>20</v>
      </c>
    </row>
    <row r="117" spans="1:10" x14ac:dyDescent="0.25">
      <c r="A117" s="42" t="s">
        <v>21</v>
      </c>
      <c r="B117" s="42"/>
      <c r="C117" s="36" t="s">
        <v>95</v>
      </c>
      <c r="D117" s="36"/>
      <c r="E117" s="36"/>
      <c r="F117" s="36"/>
      <c r="G117" s="36"/>
      <c r="H117" s="36"/>
      <c r="I117" s="36"/>
      <c r="J117" s="7">
        <v>0</v>
      </c>
    </row>
    <row r="118" spans="1:10" x14ac:dyDescent="0.25">
      <c r="A118" s="32" t="s">
        <v>33</v>
      </c>
      <c r="B118" s="32"/>
      <c r="C118" s="32"/>
      <c r="D118" s="32"/>
      <c r="E118" s="32"/>
      <c r="F118" s="32"/>
      <c r="G118" s="32"/>
      <c r="H118" s="32"/>
      <c r="I118" s="32"/>
      <c r="J118" s="20">
        <v>0</v>
      </c>
    </row>
    <row r="120" spans="1:10" x14ac:dyDescent="0.25">
      <c r="A120" s="32" t="s">
        <v>96</v>
      </c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1:10" x14ac:dyDescent="0.25">
      <c r="A121" s="32">
        <v>4</v>
      </c>
      <c r="B121" s="32"/>
      <c r="C121" s="32" t="s">
        <v>97</v>
      </c>
      <c r="D121" s="32"/>
      <c r="E121" s="32"/>
      <c r="F121" s="32"/>
      <c r="G121" s="32"/>
      <c r="H121" s="32"/>
      <c r="I121" s="32"/>
      <c r="J121" s="9" t="s">
        <v>20</v>
      </c>
    </row>
    <row r="122" spans="1:10" x14ac:dyDescent="0.25">
      <c r="A122" s="31" t="s">
        <v>37</v>
      </c>
      <c r="B122" s="31"/>
      <c r="C122" s="36" t="s">
        <v>98</v>
      </c>
      <c r="D122" s="36"/>
      <c r="E122" s="36"/>
      <c r="F122" s="36"/>
      <c r="G122" s="36"/>
      <c r="H122" s="36"/>
      <c r="I122" s="36"/>
      <c r="J122" s="7">
        <f>J113</f>
        <v>223.80757192404445</v>
      </c>
    </row>
    <row r="123" spans="1:10" x14ac:dyDescent="0.25">
      <c r="A123" s="31" t="s">
        <v>44</v>
      </c>
      <c r="B123" s="31"/>
      <c r="C123" s="36" t="s">
        <v>99</v>
      </c>
      <c r="D123" s="36"/>
      <c r="E123" s="36"/>
      <c r="F123" s="36"/>
      <c r="G123" s="36"/>
      <c r="H123" s="36"/>
      <c r="I123" s="36"/>
      <c r="J123" s="21"/>
    </row>
    <row r="124" spans="1:10" x14ac:dyDescent="0.25">
      <c r="A124" s="32" t="s">
        <v>33</v>
      </c>
      <c r="B124" s="32"/>
      <c r="C124" s="32"/>
      <c r="D124" s="32"/>
      <c r="E124" s="32"/>
      <c r="F124" s="32"/>
      <c r="G124" s="32"/>
      <c r="H124" s="32"/>
      <c r="I124" s="32"/>
      <c r="J124" s="10">
        <f>SUM(J122:J123)</f>
        <v>223.80757192404445</v>
      </c>
    </row>
    <row r="126" spans="1:10" x14ac:dyDescent="0.25">
      <c r="A126" s="34" t="s">
        <v>100</v>
      </c>
      <c r="B126" s="34"/>
      <c r="C126" s="34"/>
      <c r="D126" s="34"/>
      <c r="E126" s="34"/>
      <c r="F126" s="34"/>
      <c r="G126" s="34"/>
      <c r="H126" s="34"/>
      <c r="I126" s="34"/>
      <c r="J126" s="34"/>
    </row>
    <row r="127" spans="1:10" x14ac:dyDescent="0.25">
      <c r="A127" s="34">
        <v>5</v>
      </c>
      <c r="B127" s="34"/>
      <c r="C127" s="39" t="s">
        <v>101</v>
      </c>
      <c r="D127" s="39"/>
      <c r="E127" s="39"/>
      <c r="F127" s="39"/>
      <c r="G127" s="39"/>
      <c r="H127" s="39"/>
      <c r="I127" s="39"/>
      <c r="J127" s="5" t="s">
        <v>20</v>
      </c>
    </row>
    <row r="128" spans="1:10" x14ac:dyDescent="0.25">
      <c r="A128" s="31" t="s">
        <v>21</v>
      </c>
      <c r="B128" s="31"/>
      <c r="C128" s="36" t="s">
        <v>102</v>
      </c>
      <c r="D128" s="36"/>
      <c r="E128" s="36"/>
      <c r="F128" s="36"/>
      <c r="G128" s="36"/>
      <c r="H128" s="36"/>
      <c r="I128" s="36"/>
      <c r="J128" s="7">
        <v>60</v>
      </c>
    </row>
    <row r="129" spans="1:10" x14ac:dyDescent="0.25">
      <c r="A129" s="31" t="s">
        <v>23</v>
      </c>
      <c r="B129" s="31"/>
      <c r="C129" s="36" t="s">
        <v>103</v>
      </c>
      <c r="D129" s="36"/>
      <c r="E129" s="36"/>
      <c r="F129" s="36"/>
      <c r="G129" s="36"/>
      <c r="H129" s="36"/>
      <c r="I129" s="36"/>
      <c r="J129" s="16"/>
    </row>
    <row r="130" spans="1:10" x14ac:dyDescent="0.25">
      <c r="A130" s="31" t="s">
        <v>25</v>
      </c>
      <c r="B130" s="31"/>
      <c r="C130" s="36" t="s">
        <v>32</v>
      </c>
      <c r="D130" s="36"/>
      <c r="E130" s="36"/>
      <c r="F130" s="36"/>
      <c r="G130" s="36"/>
      <c r="H130" s="36"/>
      <c r="I130" s="36"/>
      <c r="J130" s="16"/>
    </row>
    <row r="131" spans="1:10" x14ac:dyDescent="0.25">
      <c r="A131" s="32" t="s">
        <v>33</v>
      </c>
      <c r="B131" s="32"/>
      <c r="C131" s="32"/>
      <c r="D131" s="32"/>
      <c r="E131" s="32"/>
      <c r="F131" s="32"/>
      <c r="G131" s="32"/>
      <c r="H131" s="32"/>
      <c r="I131" s="32"/>
      <c r="J131" s="10">
        <f>SUM(J128:J130)</f>
        <v>60</v>
      </c>
    </row>
    <row r="132" spans="1:10" x14ac:dyDescent="0.25">
      <c r="A132" s="37" t="s">
        <v>104</v>
      </c>
      <c r="B132" s="37"/>
      <c r="C132" s="37"/>
      <c r="D132" s="37"/>
      <c r="E132" s="37"/>
      <c r="F132" s="37"/>
      <c r="G132" s="37"/>
      <c r="H132" s="37"/>
      <c r="I132" s="37"/>
      <c r="J132" s="37"/>
    </row>
    <row r="134" spans="1:10" x14ac:dyDescent="0.25">
      <c r="A134" s="38" t="s">
        <v>105</v>
      </c>
      <c r="B134" s="38"/>
      <c r="C134" s="38"/>
      <c r="D134" s="38"/>
      <c r="E134" s="38"/>
      <c r="F134" s="38"/>
      <c r="G134" s="38"/>
      <c r="H134" s="38"/>
      <c r="I134" s="38"/>
      <c r="J134" s="38"/>
    </row>
    <row r="135" spans="1:10" x14ac:dyDescent="0.25">
      <c r="A135" s="32">
        <v>6</v>
      </c>
      <c r="B135" s="32"/>
      <c r="C135" s="32" t="s">
        <v>106</v>
      </c>
      <c r="D135" s="32"/>
      <c r="E135" s="32"/>
      <c r="F135" s="32"/>
      <c r="G135" s="32"/>
      <c r="H135" s="32"/>
      <c r="I135" s="12" t="s">
        <v>107</v>
      </c>
      <c r="J135" s="12" t="s">
        <v>20</v>
      </c>
    </row>
    <row r="136" spans="1:10" x14ac:dyDescent="0.25">
      <c r="A136" s="31" t="s">
        <v>21</v>
      </c>
      <c r="B136" s="31"/>
      <c r="C136" s="26" t="s">
        <v>108</v>
      </c>
      <c r="D136" s="26"/>
      <c r="E136" s="26"/>
      <c r="F136" s="26"/>
      <c r="G136" s="26"/>
      <c r="H136" s="26"/>
      <c r="I136" s="4">
        <v>3</v>
      </c>
      <c r="J136" s="7">
        <f>(J157)*I136/100</f>
        <v>86.541889752121335</v>
      </c>
    </row>
    <row r="137" spans="1:10" x14ac:dyDescent="0.25">
      <c r="A137" s="31" t="s">
        <v>23</v>
      </c>
      <c r="B137" s="31"/>
      <c r="C137" s="26" t="s">
        <v>109</v>
      </c>
      <c r="D137" s="26"/>
      <c r="E137" s="26"/>
      <c r="F137" s="26"/>
      <c r="G137" s="26"/>
      <c r="H137" s="26"/>
      <c r="I137" s="21">
        <v>5.2</v>
      </c>
      <c r="J137" s="7">
        <f>SUM(J157+J136)*I137/100</f>
        <v>154.50612050412062</v>
      </c>
    </row>
    <row r="138" spans="1:10" x14ac:dyDescent="0.25">
      <c r="A138" s="31" t="s">
        <v>25</v>
      </c>
      <c r="B138" s="31"/>
      <c r="C138" s="26" t="s">
        <v>110</v>
      </c>
      <c r="D138" s="26"/>
      <c r="E138" s="26"/>
      <c r="F138" s="26"/>
      <c r="G138" s="26"/>
      <c r="H138" s="26"/>
      <c r="I138" s="16"/>
      <c r="J138" s="16"/>
    </row>
    <row r="139" spans="1:10" x14ac:dyDescent="0.25">
      <c r="A139" s="31"/>
      <c r="B139" s="31"/>
      <c r="C139" s="26" t="s">
        <v>111</v>
      </c>
      <c r="D139" s="26"/>
      <c r="E139" s="26"/>
      <c r="F139" s="26"/>
      <c r="G139" s="26"/>
      <c r="H139" s="26"/>
      <c r="I139" s="4">
        <v>9.25</v>
      </c>
      <c r="J139" s="7">
        <f>((J157+J136+J137)/(1-(I139+I143)/100))*(I139/100)</f>
        <v>329.49793088441771</v>
      </c>
    </row>
    <row r="140" spans="1:10" x14ac:dyDescent="0.25">
      <c r="A140" s="31"/>
      <c r="B140" s="31"/>
      <c r="C140" s="26" t="s">
        <v>112</v>
      </c>
      <c r="D140" s="26"/>
      <c r="E140" s="26"/>
      <c r="F140" s="26"/>
      <c r="G140" s="26"/>
      <c r="H140" s="26"/>
      <c r="I140" s="16"/>
      <c r="J140" s="16"/>
    </row>
    <row r="141" spans="1:10" x14ac:dyDescent="0.25">
      <c r="A141" s="31"/>
      <c r="B141" s="31"/>
      <c r="C141" s="26" t="s">
        <v>113</v>
      </c>
      <c r="D141" s="26"/>
      <c r="E141" s="26"/>
      <c r="F141" s="26"/>
      <c r="G141" s="26"/>
      <c r="H141" s="26"/>
      <c r="I141" s="16"/>
      <c r="J141" s="16"/>
    </row>
    <row r="142" spans="1:10" x14ac:dyDescent="0.25">
      <c r="A142" s="31"/>
      <c r="B142" s="31"/>
      <c r="C142" s="26" t="s">
        <v>114</v>
      </c>
      <c r="D142" s="26"/>
      <c r="E142" s="26"/>
      <c r="F142" s="26"/>
      <c r="G142" s="26"/>
      <c r="H142" s="26"/>
      <c r="I142" s="16"/>
      <c r="J142" s="16"/>
    </row>
    <row r="143" spans="1:10" x14ac:dyDescent="0.25">
      <c r="A143" s="31"/>
      <c r="B143" s="31"/>
      <c r="C143" s="26" t="s">
        <v>115</v>
      </c>
      <c r="D143" s="26"/>
      <c r="E143" s="26"/>
      <c r="F143" s="26"/>
      <c r="G143" s="26"/>
      <c r="H143" s="26"/>
      <c r="I143" s="4">
        <v>3</v>
      </c>
      <c r="J143" s="7">
        <f>((J157+J136+J137)/(1-(I139+I143)/100))*(I143/100)</f>
        <v>106.86419380035169</v>
      </c>
    </row>
    <row r="144" spans="1:10" x14ac:dyDescent="0.25">
      <c r="A144" s="31"/>
      <c r="B144" s="31"/>
      <c r="C144" s="26" t="s">
        <v>116</v>
      </c>
      <c r="D144" s="26"/>
      <c r="E144" s="26"/>
      <c r="F144" s="26"/>
      <c r="G144" s="26"/>
      <c r="H144" s="26"/>
      <c r="I144" s="16"/>
      <c r="J144" s="16"/>
    </row>
    <row r="145" spans="1:10" x14ac:dyDescent="0.25">
      <c r="A145" s="32" t="s">
        <v>33</v>
      </c>
      <c r="B145" s="32"/>
      <c r="C145" s="32"/>
      <c r="D145" s="32"/>
      <c r="E145" s="32"/>
      <c r="F145" s="32"/>
      <c r="G145" s="32"/>
      <c r="H145" s="32"/>
      <c r="I145" s="12">
        <v>24.04</v>
      </c>
      <c r="J145" s="10">
        <f>SUM(J136:J144)</f>
        <v>677.41013494101139</v>
      </c>
    </row>
    <row r="147" spans="1:10" x14ac:dyDescent="0.25">
      <c r="A147" s="35" t="s">
        <v>117</v>
      </c>
      <c r="B147" s="35"/>
      <c r="C147" s="35"/>
      <c r="D147" s="35"/>
      <c r="E147" s="35"/>
      <c r="F147" s="35"/>
      <c r="G147" s="35"/>
      <c r="H147" s="35"/>
      <c r="I147" s="35"/>
      <c r="J147" s="35"/>
    </row>
    <row r="148" spans="1:10" x14ac:dyDescent="0.25">
      <c r="A148" s="35" t="s">
        <v>118</v>
      </c>
      <c r="B148" s="35"/>
      <c r="C148" s="35"/>
      <c r="D148" s="35"/>
      <c r="E148" s="35"/>
      <c r="F148" s="35"/>
      <c r="G148" s="35"/>
      <c r="H148" s="35"/>
      <c r="I148" s="35"/>
      <c r="J148" s="35"/>
    </row>
    <row r="150" spans="1:10" x14ac:dyDescent="0.25">
      <c r="A150" s="34" t="s">
        <v>119</v>
      </c>
      <c r="B150" s="34"/>
      <c r="C150" s="34"/>
      <c r="D150" s="34"/>
      <c r="E150" s="34"/>
      <c r="F150" s="34"/>
      <c r="G150" s="34"/>
      <c r="H150" s="34"/>
      <c r="I150" s="34"/>
      <c r="J150" s="34"/>
    </row>
    <row r="151" spans="1:10" x14ac:dyDescent="0.25">
      <c r="A151" s="32" t="s">
        <v>120</v>
      </c>
      <c r="B151" s="32"/>
      <c r="C151" s="32"/>
      <c r="D151" s="32"/>
      <c r="E151" s="32"/>
      <c r="F151" s="32"/>
      <c r="G151" s="32"/>
      <c r="H151" s="32"/>
      <c r="I151" s="32"/>
      <c r="J151" s="12" t="s">
        <v>20</v>
      </c>
    </row>
    <row r="152" spans="1:10" x14ac:dyDescent="0.25">
      <c r="A152" s="31" t="s">
        <v>21</v>
      </c>
      <c r="B152" s="31"/>
      <c r="C152" s="26" t="s">
        <v>18</v>
      </c>
      <c r="D152" s="26"/>
      <c r="E152" s="26"/>
      <c r="F152" s="26"/>
      <c r="G152" s="26"/>
      <c r="H152" s="26"/>
      <c r="I152" s="26"/>
      <c r="J152" s="7">
        <f>SUM(J25:J31)</f>
        <v>1292.6500000000001</v>
      </c>
    </row>
    <row r="153" spans="1:10" x14ac:dyDescent="0.25">
      <c r="A153" s="31" t="s">
        <v>23</v>
      </c>
      <c r="B153" s="31"/>
      <c r="C153" s="26" t="s">
        <v>35</v>
      </c>
      <c r="D153" s="26"/>
      <c r="E153" s="26"/>
      <c r="F153" s="26"/>
      <c r="G153" s="26"/>
      <c r="H153" s="26"/>
      <c r="I153" s="26"/>
      <c r="J153" s="7">
        <f>SUM(J42,J61,J78)</f>
        <v>1285.7885593600001</v>
      </c>
    </row>
    <row r="154" spans="1:10" x14ac:dyDescent="0.25">
      <c r="A154" s="31" t="s">
        <v>25</v>
      </c>
      <c r="B154" s="31"/>
      <c r="C154" s="26" t="s">
        <v>121</v>
      </c>
      <c r="D154" s="26"/>
      <c r="E154" s="26"/>
      <c r="F154" s="26"/>
      <c r="G154" s="26"/>
      <c r="H154" s="26"/>
      <c r="I154" s="26"/>
      <c r="J154" s="7">
        <f>SUM(J94:J98)</f>
        <v>22.483527119999998</v>
      </c>
    </row>
    <row r="155" spans="1:10" x14ac:dyDescent="0.25">
      <c r="A155" s="31" t="s">
        <v>27</v>
      </c>
      <c r="B155" s="31"/>
      <c r="C155" s="26" t="s">
        <v>122</v>
      </c>
      <c r="D155" s="26"/>
      <c r="E155" s="26"/>
      <c r="F155" s="26"/>
      <c r="G155" s="26"/>
      <c r="H155" s="26"/>
      <c r="I155" s="26"/>
      <c r="J155" s="7">
        <f>SUM(J122,J123)</f>
        <v>223.80757192404445</v>
      </c>
    </row>
    <row r="156" spans="1:10" x14ac:dyDescent="0.25">
      <c r="A156" s="31" t="s">
        <v>29</v>
      </c>
      <c r="B156" s="31"/>
      <c r="C156" s="26" t="s">
        <v>123</v>
      </c>
      <c r="D156" s="26"/>
      <c r="E156" s="26"/>
      <c r="F156" s="26"/>
      <c r="G156" s="26"/>
      <c r="H156" s="26"/>
      <c r="I156" s="26"/>
      <c r="J156" s="7">
        <f>SUM(J128:J130)</f>
        <v>60</v>
      </c>
    </row>
    <row r="157" spans="1:10" x14ac:dyDescent="0.25">
      <c r="A157" s="32" t="s">
        <v>124</v>
      </c>
      <c r="B157" s="32"/>
      <c r="C157" s="32"/>
      <c r="D157" s="32"/>
      <c r="E157" s="32"/>
      <c r="F157" s="32"/>
      <c r="G157" s="32"/>
      <c r="H157" s="32"/>
      <c r="I157" s="32"/>
      <c r="J157" s="10">
        <f>SUM(J152:J156)</f>
        <v>2884.7296584040446</v>
      </c>
    </row>
    <row r="158" spans="1:10" x14ac:dyDescent="0.25">
      <c r="A158" s="31" t="s">
        <v>31</v>
      </c>
      <c r="B158" s="31"/>
      <c r="C158" s="31" t="s">
        <v>125</v>
      </c>
      <c r="D158" s="31"/>
      <c r="E158" s="31"/>
      <c r="F158" s="31"/>
      <c r="G158" s="31"/>
      <c r="H158" s="31"/>
      <c r="I158" s="31"/>
      <c r="J158" s="7">
        <f>SUM(J136:J144)</f>
        <v>677.41013494101139</v>
      </c>
    </row>
    <row r="159" spans="1:10" x14ac:dyDescent="0.25">
      <c r="A159" s="32" t="s">
        <v>126</v>
      </c>
      <c r="B159" s="32"/>
      <c r="C159" s="32"/>
      <c r="D159" s="32"/>
      <c r="E159" s="32"/>
      <c r="F159" s="32"/>
      <c r="G159" s="32"/>
      <c r="H159" s="32"/>
      <c r="I159" s="32"/>
      <c r="J159" s="10">
        <f>SUM(J157,J158)</f>
        <v>3562.1397933450562</v>
      </c>
    </row>
    <row r="160" spans="1:10" x14ac:dyDescent="0.25">
      <c r="A160" s="33"/>
      <c r="B160" s="33"/>
      <c r="C160" s="34" t="s">
        <v>127</v>
      </c>
      <c r="D160" s="34"/>
      <c r="E160" s="34"/>
      <c r="F160" s="34"/>
      <c r="G160" s="34"/>
      <c r="H160" s="34"/>
      <c r="I160" s="34"/>
      <c r="J160" s="23">
        <f>J159/J32</f>
        <v>2.7556877680308327</v>
      </c>
    </row>
    <row r="162" spans="1:10" x14ac:dyDescent="0.25">
      <c r="A162" s="28" t="s">
        <v>128</v>
      </c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1:10" x14ac:dyDescent="0.25">
      <c r="A163" s="28" t="s">
        <v>129</v>
      </c>
      <c r="B163" s="28"/>
      <c r="C163" s="28"/>
      <c r="D163" s="28"/>
      <c r="E163" s="28"/>
      <c r="F163" s="28"/>
      <c r="G163" s="28"/>
      <c r="H163" s="28"/>
      <c r="I163" s="28"/>
      <c r="J163" s="28"/>
    </row>
    <row r="165" spans="1:10" s="24" customFormat="1" ht="15" customHeight="1" x14ac:dyDescent="0.25"/>
    <row r="166" spans="1:10" s="24" customFormat="1" ht="33.75" customHeight="1" x14ac:dyDescent="0.25">
      <c r="A166" s="29" t="s">
        <v>130</v>
      </c>
      <c r="B166" s="29"/>
      <c r="C166" s="29"/>
      <c r="D166" s="29"/>
      <c r="E166" s="29"/>
      <c r="F166" s="29"/>
      <c r="G166" s="29"/>
      <c r="H166" s="29"/>
      <c r="I166" s="29"/>
      <c r="J166" s="29"/>
    </row>
    <row r="167" spans="1:10" s="24" customFormat="1" x14ac:dyDescent="0.25">
      <c r="A167" s="30" t="s">
        <v>131</v>
      </c>
      <c r="B167" s="30"/>
      <c r="C167" s="30"/>
      <c r="D167" s="30"/>
      <c r="E167" s="30"/>
      <c r="F167" s="30"/>
      <c r="G167" s="30"/>
      <c r="H167" s="30"/>
      <c r="I167" s="30"/>
      <c r="J167" s="30"/>
    </row>
    <row r="168" spans="1:10" s="24" customFormat="1" x14ac:dyDescent="0.25"/>
    <row r="169" spans="1:10" ht="15" customHeight="1" x14ac:dyDescent="0.25">
      <c r="A169" s="29" t="s">
        <v>132</v>
      </c>
      <c r="B169" s="29"/>
      <c r="C169" s="29"/>
      <c r="D169" s="29"/>
      <c r="E169" s="29"/>
      <c r="F169" s="29"/>
      <c r="G169" s="29"/>
      <c r="H169" s="29"/>
      <c r="I169" s="29"/>
      <c r="J169" s="29"/>
    </row>
    <row r="170" spans="1:10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</row>
    <row r="171" spans="1:10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</row>
    <row r="172" spans="1:10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</row>
    <row r="173" spans="1:10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</row>
    <row r="175" spans="1:10" ht="27" customHeight="1" x14ac:dyDescent="0.25">
      <c r="A175" s="22"/>
      <c r="B175" s="26" t="s">
        <v>133</v>
      </c>
      <c r="C175" s="26"/>
      <c r="D175" s="26"/>
      <c r="E175" s="27" t="s">
        <v>134</v>
      </c>
      <c r="F175" s="27"/>
      <c r="G175" s="27"/>
      <c r="H175" s="25"/>
    </row>
    <row r="176" spans="1:10" ht="26.25" customHeight="1" x14ac:dyDescent="0.25">
      <c r="A176" s="22"/>
      <c r="B176" s="26" t="s">
        <v>135</v>
      </c>
      <c r="C176" s="26"/>
      <c r="D176" s="26"/>
      <c r="E176" s="27"/>
      <c r="F176" s="27"/>
      <c r="G176" s="27"/>
      <c r="H176" s="25"/>
    </row>
    <row r="177" spans="1:8" ht="23.25" customHeight="1" x14ac:dyDescent="0.25">
      <c r="A177" s="22"/>
      <c r="B177" s="26" t="s">
        <v>136</v>
      </c>
      <c r="C177" s="26"/>
      <c r="D177" s="26"/>
      <c r="E177" s="27"/>
      <c r="F177" s="27"/>
      <c r="G177" s="27"/>
      <c r="H177" s="25"/>
    </row>
    <row r="178" spans="1:8" ht="25.5" customHeight="1" x14ac:dyDescent="0.25">
      <c r="A178" s="22"/>
      <c r="B178" s="26" t="s">
        <v>137</v>
      </c>
      <c r="C178" s="26"/>
      <c r="D178" s="26"/>
      <c r="E178" s="27" t="s">
        <v>138</v>
      </c>
      <c r="F178" s="27"/>
      <c r="G178" s="27"/>
      <c r="H178" s="25"/>
    </row>
    <row r="179" spans="1:8" ht="25.5" customHeight="1" x14ac:dyDescent="0.25">
      <c r="A179" s="22"/>
      <c r="B179" s="26" t="s">
        <v>139</v>
      </c>
      <c r="C179" s="26"/>
      <c r="D179" s="26"/>
      <c r="E179" s="27"/>
      <c r="F179" s="27"/>
      <c r="G179" s="27"/>
      <c r="H179" s="25"/>
    </row>
    <row r="180" spans="1:8" x14ac:dyDescent="0.25">
      <c r="A180" s="18"/>
      <c r="B180" s="18"/>
      <c r="C180" s="18"/>
      <c r="D180" s="18"/>
      <c r="E180" s="25"/>
      <c r="F180" s="25"/>
      <c r="G180" s="25"/>
      <c r="H180" s="25"/>
    </row>
  </sheetData>
  <mergeCells count="211">
    <mergeCell ref="A1:J4"/>
    <mergeCell ref="A5:J8"/>
    <mergeCell ref="A9:J10"/>
    <mergeCell ref="A11:J11"/>
    <mergeCell ref="A12:B12"/>
    <mergeCell ref="C12:D12"/>
    <mergeCell ref="E12:F12"/>
    <mergeCell ref="G12:H12"/>
    <mergeCell ref="A13:J13"/>
    <mergeCell ref="A14:F14"/>
    <mergeCell ref="G14:J14"/>
    <mergeCell ref="A15:F15"/>
    <mergeCell ref="G15:J15"/>
    <mergeCell ref="A16:F16"/>
    <mergeCell ref="G16:J16"/>
    <mergeCell ref="A17:F17"/>
    <mergeCell ref="G17:J17"/>
    <mergeCell ref="A18:F18"/>
    <mergeCell ref="G18:J18"/>
    <mergeCell ref="A19:F19"/>
    <mergeCell ref="G19:J19"/>
    <mergeCell ref="A21:J21"/>
    <mergeCell ref="A22:B22"/>
    <mergeCell ref="C22:D22"/>
    <mergeCell ref="E22:F22"/>
    <mergeCell ref="G22:H22"/>
    <mergeCell ref="A24:J24"/>
    <mergeCell ref="A25:B25"/>
    <mergeCell ref="C25:I25"/>
    <mergeCell ref="A26:B26"/>
    <mergeCell ref="C26:I26"/>
    <mergeCell ref="A27:B27"/>
    <mergeCell ref="C27:I27"/>
    <mergeCell ref="A28:B28"/>
    <mergeCell ref="C28:I28"/>
    <mergeCell ref="A29:B29"/>
    <mergeCell ref="C29:I29"/>
    <mergeCell ref="A30:B30"/>
    <mergeCell ref="C30:I30"/>
    <mergeCell ref="A31:B31"/>
    <mergeCell ref="C31:I31"/>
    <mergeCell ref="A32:I32"/>
    <mergeCell ref="A34:J35"/>
    <mergeCell ref="A37:J37"/>
    <mergeCell ref="A38:J38"/>
    <mergeCell ref="A39:B39"/>
    <mergeCell ref="C39:I39"/>
    <mergeCell ref="A40:B40"/>
    <mergeCell ref="C40:I40"/>
    <mergeCell ref="A41:B41"/>
    <mergeCell ref="C41:I41"/>
    <mergeCell ref="A42:I42"/>
    <mergeCell ref="A44:J46"/>
    <mergeCell ref="A47:J48"/>
    <mergeCell ref="A49:J50"/>
    <mergeCell ref="A52:B52"/>
    <mergeCell ref="C52:H52"/>
    <mergeCell ref="A53:B53"/>
    <mergeCell ref="A54:B54"/>
    <mergeCell ref="A55:B55"/>
    <mergeCell ref="A56:B56"/>
    <mergeCell ref="A57:B57"/>
    <mergeCell ref="A58:B58"/>
    <mergeCell ref="A59:B59"/>
    <mergeCell ref="A60:B60"/>
    <mergeCell ref="A61:H61"/>
    <mergeCell ref="A63:J63"/>
    <mergeCell ref="A64:J65"/>
    <mergeCell ref="A66:J67"/>
    <mergeCell ref="A69:J70"/>
    <mergeCell ref="A71:B71"/>
    <mergeCell ref="C71:I71"/>
    <mergeCell ref="A72:B72"/>
    <mergeCell ref="C72:I72"/>
    <mergeCell ref="A73:B73"/>
    <mergeCell ref="C73:I73"/>
    <mergeCell ref="A74:B74"/>
    <mergeCell ref="C74:I74"/>
    <mergeCell ref="A75:B75"/>
    <mergeCell ref="C75:I75"/>
    <mergeCell ref="A76:B76"/>
    <mergeCell ref="C76:I76"/>
    <mergeCell ref="A77:B77"/>
    <mergeCell ref="C77:I77"/>
    <mergeCell ref="A78:I78"/>
    <mergeCell ref="A80:J80"/>
    <mergeCell ref="A81:J82"/>
    <mergeCell ref="A84:J85"/>
    <mergeCell ref="A86:B86"/>
    <mergeCell ref="C86:I86"/>
    <mergeCell ref="A87:B87"/>
    <mergeCell ref="C87:I87"/>
    <mergeCell ref="A88:B88"/>
    <mergeCell ref="C88:I88"/>
    <mergeCell ref="A89:B89"/>
    <mergeCell ref="C89:I89"/>
    <mergeCell ref="A90:I90"/>
    <mergeCell ref="A92:J92"/>
    <mergeCell ref="A93:B93"/>
    <mergeCell ref="C93:I93"/>
    <mergeCell ref="A94:B94"/>
    <mergeCell ref="C94:I94"/>
    <mergeCell ref="A95:B95"/>
    <mergeCell ref="C95:I95"/>
    <mergeCell ref="A96:B96"/>
    <mergeCell ref="C96:I96"/>
    <mergeCell ref="A97:B97"/>
    <mergeCell ref="C97:I97"/>
    <mergeCell ref="A98:B98"/>
    <mergeCell ref="C98:I98"/>
    <mergeCell ref="A99:I99"/>
    <mergeCell ref="A101:J101"/>
    <mergeCell ref="A102:J103"/>
    <mergeCell ref="A104:B104"/>
    <mergeCell ref="C104:I104"/>
    <mergeCell ref="A105:B105"/>
    <mergeCell ref="C105:I105"/>
    <mergeCell ref="A106:B106"/>
    <mergeCell ref="C106:I106"/>
    <mergeCell ref="A107:B107"/>
    <mergeCell ref="C107:I107"/>
    <mergeCell ref="A108:B108"/>
    <mergeCell ref="C108:I108"/>
    <mergeCell ref="A109:B109"/>
    <mergeCell ref="C109:I109"/>
    <mergeCell ref="A110:B110"/>
    <mergeCell ref="C110:I110"/>
    <mergeCell ref="A111:B111"/>
    <mergeCell ref="C111:I111"/>
    <mergeCell ref="A112:B112"/>
    <mergeCell ref="C112:I112"/>
    <mergeCell ref="A113:I113"/>
    <mergeCell ref="A115:J115"/>
    <mergeCell ref="A116:B116"/>
    <mergeCell ref="C116:I116"/>
    <mergeCell ref="A117:B117"/>
    <mergeCell ref="C117:I117"/>
    <mergeCell ref="A118:I118"/>
    <mergeCell ref="A120:J120"/>
    <mergeCell ref="A121:B121"/>
    <mergeCell ref="C121:I121"/>
    <mergeCell ref="A122:B122"/>
    <mergeCell ref="C122:I122"/>
    <mergeCell ref="A123:B123"/>
    <mergeCell ref="C123:I123"/>
    <mergeCell ref="A124:I124"/>
    <mergeCell ref="A126:J126"/>
    <mergeCell ref="A127:B127"/>
    <mergeCell ref="C127:I127"/>
    <mergeCell ref="A128:B128"/>
    <mergeCell ref="C128:I128"/>
    <mergeCell ref="A129:B129"/>
    <mergeCell ref="C129:I129"/>
    <mergeCell ref="A130:B130"/>
    <mergeCell ref="C130:I130"/>
    <mergeCell ref="A131:I131"/>
    <mergeCell ref="A132:J132"/>
    <mergeCell ref="A134:J134"/>
    <mergeCell ref="A135:B135"/>
    <mergeCell ref="C135:H135"/>
    <mergeCell ref="A136:B136"/>
    <mergeCell ref="C136:H136"/>
    <mergeCell ref="A137:B137"/>
    <mergeCell ref="C137:H137"/>
    <mergeCell ref="A138:B138"/>
    <mergeCell ref="C138:H138"/>
    <mergeCell ref="A139:B139"/>
    <mergeCell ref="C139:H139"/>
    <mergeCell ref="A140:B140"/>
    <mergeCell ref="C140:H140"/>
    <mergeCell ref="A141:B141"/>
    <mergeCell ref="C141:H141"/>
    <mergeCell ref="A142:B142"/>
    <mergeCell ref="C142:H142"/>
    <mergeCell ref="A143:B143"/>
    <mergeCell ref="C143:H143"/>
    <mergeCell ref="A144:B144"/>
    <mergeCell ref="C144:H144"/>
    <mergeCell ref="A145:H145"/>
    <mergeCell ref="A147:J147"/>
    <mergeCell ref="A148:J148"/>
    <mergeCell ref="A150:J150"/>
    <mergeCell ref="A151:I151"/>
    <mergeCell ref="A152:B152"/>
    <mergeCell ref="C152:I152"/>
    <mergeCell ref="A153:B153"/>
    <mergeCell ref="C153:I153"/>
    <mergeCell ref="A154:B154"/>
    <mergeCell ref="C154:I154"/>
    <mergeCell ref="A155:B155"/>
    <mergeCell ref="C155:I155"/>
    <mergeCell ref="A156:B156"/>
    <mergeCell ref="C156:I156"/>
    <mergeCell ref="A157:I157"/>
    <mergeCell ref="A158:B158"/>
    <mergeCell ref="C158:I158"/>
    <mergeCell ref="A159:I159"/>
    <mergeCell ref="A160:B160"/>
    <mergeCell ref="C160:I160"/>
    <mergeCell ref="B178:D178"/>
    <mergeCell ref="E178:G179"/>
    <mergeCell ref="B179:D179"/>
    <mergeCell ref="A162:J162"/>
    <mergeCell ref="A163:J163"/>
    <mergeCell ref="A166:J166"/>
    <mergeCell ref="A167:J167"/>
    <mergeCell ref="A169:J173"/>
    <mergeCell ref="B175:D175"/>
    <mergeCell ref="E175:G177"/>
    <mergeCell ref="B176:D176"/>
    <mergeCell ref="B177:D17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Id="1" sqref="J75 A1"/>
    </sheetView>
  </sheetViews>
  <sheetFormatPr defaultColWidth="8.7109375" defaultRowHeight="15" x14ac:dyDescent="0.25"/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Id="1" sqref="J75 A1"/>
    </sheetView>
  </sheetViews>
  <sheetFormatPr defaultColWidth="8.7109375" defaultRowHeight="15" x14ac:dyDescent="0.25"/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Client</dc:creator>
  <dc:description/>
  <cp:lastModifiedBy>Câmara Livramento</cp:lastModifiedBy>
  <cp:revision>8</cp:revision>
  <cp:lastPrinted>2021-07-01T14:39:23Z</cp:lastPrinted>
  <dcterms:created xsi:type="dcterms:W3CDTF">2021-03-17T12:26:19Z</dcterms:created>
  <dcterms:modified xsi:type="dcterms:W3CDTF">2021-07-01T14:41:51Z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